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25" windowWidth="15195" windowHeight="7515"/>
  </bookViews>
  <sheets>
    <sheet name="x capitulo" sheetId="9" r:id="rId1"/>
    <sheet name="x objeto del gasto" sheetId="7" r:id="rId2"/>
    <sheet name="x clasif econ" sheetId="12" r:id="rId3"/>
    <sheet name="x clasif func" sheetId="13" r:id="rId4"/>
    <sheet name="x clasif admtva" sheetId="14" r:id="rId5"/>
    <sheet name="Hoja1" sheetId="8" r:id="rId6"/>
  </sheets>
  <definedNames>
    <definedName name="_xlnm.Print_Area" localSheetId="0">'x capitulo'!$A$1:$L$69</definedName>
    <definedName name="_xlnm.Print_Area" localSheetId="4">'x clasif admtva'!$A$1:$J$48</definedName>
    <definedName name="_xlnm.Print_Area" localSheetId="2">'x clasif econ'!$A$1:$L$44</definedName>
    <definedName name="_xlnm.Print_Area" localSheetId="3">'x clasif func'!$A$1:$I$72</definedName>
    <definedName name="_xlnm.Print_Area" localSheetId="1">'x objeto del gasto'!$A$1:$L$67</definedName>
    <definedName name="_xlnm.Print_Titles" localSheetId="0">'x capitulo'!$1:$18</definedName>
    <definedName name="_xlnm.Print_Titles" localSheetId="4">'x clasif admtva'!$1:$30</definedName>
    <definedName name="_xlnm.Print_Titles" localSheetId="2">'x clasif econ'!$1:$20</definedName>
    <definedName name="_xlnm.Print_Titles" localSheetId="1">'x objeto del gasto'!$1:$18</definedName>
  </definedNames>
  <calcPr calcId="145621"/>
</workbook>
</file>

<file path=xl/calcChain.xml><?xml version="1.0" encoding="utf-8"?>
<calcChain xmlns="http://schemas.openxmlformats.org/spreadsheetml/2006/main">
  <c r="G44" i="7" l="1"/>
  <c r="J44" i="7"/>
  <c r="I44" i="7"/>
  <c r="H44" i="7"/>
  <c r="E30" i="14" l="1"/>
  <c r="D30" i="14"/>
  <c r="F19" i="14"/>
  <c r="F53" i="13"/>
  <c r="I53" i="13" s="1"/>
  <c r="F52" i="13"/>
  <c r="I52" i="13" s="1"/>
  <c r="F51" i="13"/>
  <c r="I51" i="13" s="1"/>
  <c r="F50" i="13"/>
  <c r="H49" i="13"/>
  <c r="G49" i="13"/>
  <c r="E49" i="13"/>
  <c r="D49" i="13"/>
  <c r="F47" i="13"/>
  <c r="I47" i="13" s="1"/>
  <c r="F46" i="13"/>
  <c r="I46" i="13" s="1"/>
  <c r="F45" i="13"/>
  <c r="I45" i="13" s="1"/>
  <c r="F44" i="13"/>
  <c r="I44" i="13" s="1"/>
  <c r="F43" i="13"/>
  <c r="I43" i="13" s="1"/>
  <c r="I42" i="13"/>
  <c r="F42" i="13"/>
  <c r="F41" i="13"/>
  <c r="I41" i="13" s="1"/>
  <c r="F40" i="13"/>
  <c r="I40" i="13" s="1"/>
  <c r="F39" i="13"/>
  <c r="H38" i="13"/>
  <c r="G38" i="13"/>
  <c r="E38" i="13"/>
  <c r="D38" i="13"/>
  <c r="F36" i="13"/>
  <c r="I36" i="13" s="1"/>
  <c r="F35" i="13"/>
  <c r="I35" i="13" s="1"/>
  <c r="F34" i="13"/>
  <c r="F33" i="13"/>
  <c r="I33" i="13" s="1"/>
  <c r="F32" i="13"/>
  <c r="I32" i="13" s="1"/>
  <c r="F31" i="13"/>
  <c r="I31" i="13" s="1"/>
  <c r="F30" i="13"/>
  <c r="I30" i="13" s="1"/>
  <c r="E29" i="13"/>
  <c r="D29" i="13"/>
  <c r="F27" i="13"/>
  <c r="I27" i="13" s="1"/>
  <c r="F26" i="13"/>
  <c r="I26" i="13" s="1"/>
  <c r="F25" i="13"/>
  <c r="I25" i="13" s="1"/>
  <c r="F24" i="13"/>
  <c r="I24" i="13" s="1"/>
  <c r="F23" i="13"/>
  <c r="I23" i="13" s="1"/>
  <c r="F22" i="13"/>
  <c r="I22" i="13" s="1"/>
  <c r="F21" i="13"/>
  <c r="I21" i="13" s="1"/>
  <c r="F20" i="13"/>
  <c r="I20" i="13" s="1"/>
  <c r="H19" i="13"/>
  <c r="G19" i="13"/>
  <c r="E19" i="13"/>
  <c r="D19" i="13"/>
  <c r="F49" i="13" l="1"/>
  <c r="F30" i="14"/>
  <c r="F38" i="13"/>
  <c r="D55" i="13"/>
  <c r="E55" i="13"/>
  <c r="I19" i="13"/>
  <c r="F29" i="13"/>
  <c r="I39" i="13"/>
  <c r="I38" i="13" s="1"/>
  <c r="I50" i="13"/>
  <c r="I49" i="13" s="1"/>
  <c r="F19" i="13"/>
  <c r="C25" i="7"/>
  <c r="C41" i="7"/>
  <c r="C40" i="7"/>
  <c r="C39" i="7"/>
  <c r="C38" i="7"/>
  <c r="C37" i="7"/>
  <c r="C36" i="7"/>
  <c r="C35" i="7"/>
  <c r="C34" i="7"/>
  <c r="C33" i="7"/>
  <c r="C31" i="7"/>
  <c r="C30" i="7"/>
  <c r="C29" i="7"/>
  <c r="C28" i="7"/>
  <c r="C27" i="7"/>
  <c r="C26" i="7"/>
  <c r="C21" i="7"/>
  <c r="C20" i="7"/>
  <c r="F20" i="7" s="1"/>
  <c r="L20" i="7" s="1"/>
  <c r="F55" i="13" l="1"/>
  <c r="K20" i="7"/>
  <c r="H42" i="7"/>
  <c r="I42" i="7"/>
  <c r="H32" i="7" l="1"/>
  <c r="H24" i="7"/>
  <c r="I32" i="7"/>
  <c r="J24" i="7"/>
  <c r="J32" i="7"/>
  <c r="I24" i="7"/>
  <c r="J42" i="7"/>
  <c r="I49" i="7" l="1"/>
  <c r="H49" i="7"/>
  <c r="H51" i="7" l="1"/>
  <c r="I51" i="7"/>
  <c r="F48" i="7" l="1"/>
  <c r="L48" i="7" s="1"/>
  <c r="F47" i="7"/>
  <c r="L47" i="7" s="1"/>
  <c r="F46" i="7"/>
  <c r="F45" i="7"/>
  <c r="F43" i="7"/>
  <c r="F41" i="7"/>
  <c r="F40" i="7"/>
  <c r="F39" i="7"/>
  <c r="F38" i="7"/>
  <c r="F37" i="7"/>
  <c r="F36" i="7"/>
  <c r="F35" i="7"/>
  <c r="F34" i="7"/>
  <c r="F33" i="7"/>
  <c r="F31" i="7"/>
  <c r="F30" i="7"/>
  <c r="F29" i="7"/>
  <c r="F28" i="7"/>
  <c r="F27" i="7"/>
  <c r="F26" i="7"/>
  <c r="F25" i="7"/>
  <c r="F21" i="7"/>
  <c r="F22" i="7"/>
  <c r="F23" i="7"/>
  <c r="F19" i="7"/>
  <c r="F33" i="9"/>
  <c r="L33" i="9" s="1"/>
  <c r="F34" i="9"/>
  <c r="K34" i="9" s="1"/>
  <c r="F35" i="9"/>
  <c r="K35" i="9" s="1"/>
  <c r="F36" i="9"/>
  <c r="K36" i="9" s="1"/>
  <c r="F37" i="9"/>
  <c r="L37" i="9" s="1"/>
  <c r="F38" i="9"/>
  <c r="K38" i="9" s="1"/>
  <c r="F39" i="9"/>
  <c r="L39" i="9" s="1"/>
  <c r="F40" i="9"/>
  <c r="L40" i="9" s="1"/>
  <c r="F41" i="9"/>
  <c r="L41" i="9" s="1"/>
  <c r="F43" i="9"/>
  <c r="K43" i="9" s="1"/>
  <c r="F45" i="9"/>
  <c r="F46" i="9"/>
  <c r="K46" i="9" s="1"/>
  <c r="F47" i="9"/>
  <c r="L47" i="9" s="1"/>
  <c r="F48" i="9"/>
  <c r="K48" i="9" s="1"/>
  <c r="K29" i="7" l="1"/>
  <c r="L29" i="7"/>
  <c r="K23" i="7"/>
  <c r="L23" i="7"/>
  <c r="K41" i="7"/>
  <c r="L41" i="7"/>
  <c r="L38" i="7"/>
  <c r="K38" i="7"/>
  <c r="K30" i="7"/>
  <c r="L30" i="7"/>
  <c r="K22" i="7"/>
  <c r="L22" i="7"/>
  <c r="L31" i="7"/>
  <c r="K31" i="7"/>
  <c r="L21" i="7"/>
  <c r="K21" i="7"/>
  <c r="K25" i="7"/>
  <c r="L25" i="7"/>
  <c r="L34" i="7"/>
  <c r="K34" i="7"/>
  <c r="K35" i="7"/>
  <c r="L35" i="7"/>
  <c r="L27" i="7"/>
  <c r="K27" i="7"/>
  <c r="L36" i="7"/>
  <c r="K36" i="7"/>
  <c r="L46" i="7"/>
  <c r="K46" i="7"/>
  <c r="L19" i="7"/>
  <c r="K19" i="7"/>
  <c r="L39" i="7"/>
  <c r="K39" i="7"/>
  <c r="K40" i="7"/>
  <c r="L40" i="7"/>
  <c r="L33" i="7"/>
  <c r="K33" i="7"/>
  <c r="K43" i="7"/>
  <c r="L43" i="7"/>
  <c r="K26" i="7"/>
  <c r="L26" i="7"/>
  <c r="K45" i="7"/>
  <c r="L45" i="7"/>
  <c r="K28" i="7"/>
  <c r="L28" i="7"/>
  <c r="L37" i="7"/>
  <c r="K37" i="7"/>
  <c r="K47" i="9"/>
  <c r="K37" i="9"/>
  <c r="L46" i="9"/>
  <c r="K33" i="9"/>
  <c r="K41" i="9"/>
  <c r="L38" i="9"/>
  <c r="K39" i="9"/>
  <c r="L36" i="9"/>
  <c r="K40" i="9"/>
  <c r="L35" i="9"/>
  <c r="K45" i="9"/>
  <c r="L43" i="9"/>
  <c r="L34" i="9"/>
  <c r="L25" i="12" l="1"/>
  <c r="J24" i="9" l="1"/>
  <c r="K24" i="7" l="1"/>
  <c r="H24" i="9"/>
  <c r="K32" i="7"/>
  <c r="H32" i="9"/>
  <c r="K42" i="7"/>
  <c r="H42" i="9"/>
  <c r="K49" i="7"/>
  <c r="H49" i="9"/>
  <c r="H23" i="12" s="1"/>
  <c r="I47" i="9" l="1"/>
  <c r="I46" i="9"/>
  <c r="H48" i="9" l="1"/>
  <c r="J47" i="9"/>
  <c r="J46" i="9"/>
  <c r="H45" i="9"/>
  <c r="I43" i="9"/>
  <c r="I41" i="9"/>
  <c r="J41" i="9" s="1"/>
  <c r="I40" i="9"/>
  <c r="J40" i="9" s="1"/>
  <c r="I39" i="9"/>
  <c r="J39" i="9" s="1"/>
  <c r="I38" i="9"/>
  <c r="J38" i="9" s="1"/>
  <c r="I37" i="9"/>
  <c r="J37" i="9" s="1"/>
  <c r="I36" i="9"/>
  <c r="J36" i="9" s="1"/>
  <c r="I35" i="9"/>
  <c r="J35" i="9" s="1"/>
  <c r="I34" i="9"/>
  <c r="J34" i="9" s="1"/>
  <c r="I33" i="9"/>
  <c r="I31" i="9"/>
  <c r="J31" i="9" s="1"/>
  <c r="F31" i="9"/>
  <c r="I30" i="9"/>
  <c r="J30" i="9" s="1"/>
  <c r="F30" i="9"/>
  <c r="I29" i="9"/>
  <c r="J29" i="9" s="1"/>
  <c r="F29" i="9"/>
  <c r="I28" i="9"/>
  <c r="J28" i="9" s="1"/>
  <c r="F28" i="9"/>
  <c r="I27" i="9"/>
  <c r="J27" i="9" s="1"/>
  <c r="F27" i="9"/>
  <c r="I26" i="9"/>
  <c r="J26" i="9" s="1"/>
  <c r="F26" i="9"/>
  <c r="I25" i="9"/>
  <c r="J25" i="9" s="1"/>
  <c r="F25" i="9"/>
  <c r="I23" i="9"/>
  <c r="F23" i="9"/>
  <c r="L23" i="9" s="1"/>
  <c r="I22" i="9"/>
  <c r="J22" i="9" s="1"/>
  <c r="F22" i="9"/>
  <c r="L22" i="9" s="1"/>
  <c r="I21" i="9"/>
  <c r="J21" i="9" s="1"/>
  <c r="F21" i="9"/>
  <c r="L21" i="9" s="1"/>
  <c r="I20" i="9"/>
  <c r="J20" i="9" s="1"/>
  <c r="F20" i="9"/>
  <c r="L20" i="9" s="1"/>
  <c r="I19" i="9"/>
  <c r="J19" i="9" s="1"/>
  <c r="F19" i="9"/>
  <c r="L19" i="9" s="1"/>
  <c r="K27" i="9" l="1"/>
  <c r="L27" i="9"/>
  <c r="L31" i="9"/>
  <c r="K31" i="9"/>
  <c r="K28" i="9"/>
  <c r="L28" i="9"/>
  <c r="K25" i="9"/>
  <c r="L25" i="9"/>
  <c r="K29" i="9"/>
  <c r="L29" i="9"/>
  <c r="L30" i="9"/>
  <c r="K30" i="9"/>
  <c r="L45" i="9"/>
  <c r="I45" i="9"/>
  <c r="J45" i="9" s="1"/>
  <c r="L26" i="9"/>
  <c r="K26" i="9"/>
  <c r="L48" i="9"/>
  <c r="I48" i="9"/>
  <c r="J48" i="9"/>
  <c r="J33" i="9"/>
  <c r="J43" i="9"/>
  <c r="J44" i="9" l="1"/>
  <c r="D49" i="7"/>
  <c r="D49" i="9" s="1"/>
  <c r="D23" i="12" s="1"/>
  <c r="E49" i="7"/>
  <c r="E49" i="9" s="1"/>
  <c r="E23" i="12" s="1"/>
  <c r="G49" i="7"/>
  <c r="G49" i="9" s="1"/>
  <c r="G23" i="12" s="1"/>
  <c r="C49" i="7"/>
  <c r="C49" i="9" s="1"/>
  <c r="C23" i="12" s="1"/>
  <c r="J49" i="7" l="1"/>
  <c r="J49" i="9" s="1"/>
  <c r="J23" i="12" s="1"/>
  <c r="I49" i="9"/>
  <c r="I23" i="12" s="1"/>
  <c r="J42" i="9"/>
  <c r="I42" i="9"/>
  <c r="J32" i="9"/>
  <c r="I32" i="9"/>
  <c r="I24" i="9"/>
  <c r="E32" i="7"/>
  <c r="E32" i="9" s="1"/>
  <c r="J51" i="9" l="1"/>
  <c r="J51" i="7"/>
  <c r="D24" i="7"/>
  <c r="D24" i="9" s="1"/>
  <c r="E24" i="7"/>
  <c r="E24" i="9" s="1"/>
  <c r="C24" i="7"/>
  <c r="C24" i="9" s="1"/>
  <c r="H34" i="13" l="1"/>
  <c r="H29" i="13" s="1"/>
  <c r="H55" i="13" s="1"/>
  <c r="H19" i="14"/>
  <c r="H30" i="14" s="1"/>
  <c r="J21" i="12"/>
  <c r="J27" i="12" s="1"/>
  <c r="L44" i="7"/>
  <c r="H44" i="9"/>
  <c r="H51" i="9" s="1"/>
  <c r="G44" i="9"/>
  <c r="E44" i="7"/>
  <c r="E44" i="9" s="1"/>
  <c r="D44" i="7"/>
  <c r="D44" i="9" s="1"/>
  <c r="C44" i="7"/>
  <c r="C44" i="9" s="1"/>
  <c r="G34" i="13" l="1"/>
  <c r="G19" i="14"/>
  <c r="H21" i="12"/>
  <c r="H27" i="12" s="1"/>
  <c r="F44" i="7"/>
  <c r="F44" i="9" s="1"/>
  <c r="K44" i="7"/>
  <c r="I44" i="9"/>
  <c r="I51" i="9" s="1"/>
  <c r="G30" i="14" l="1"/>
  <c r="I19" i="14"/>
  <c r="I30" i="14" s="1"/>
  <c r="G29" i="13"/>
  <c r="G55" i="13" s="1"/>
  <c r="I34" i="13"/>
  <c r="I29" i="13" s="1"/>
  <c r="I55" i="13" s="1"/>
  <c r="I21" i="12"/>
  <c r="I27" i="12" s="1"/>
  <c r="L44" i="9"/>
  <c r="K44" i="9"/>
  <c r="C42" i="7"/>
  <c r="C42" i="9" s="1"/>
  <c r="G42" i="7" l="1"/>
  <c r="G42" i="9" s="1"/>
  <c r="D42" i="7" l="1"/>
  <c r="D42" i="9" s="1"/>
  <c r="E42" i="7"/>
  <c r="D32" i="7"/>
  <c r="D32" i="9" s="1"/>
  <c r="G32" i="7"/>
  <c r="G32" i="9" s="1"/>
  <c r="C32" i="7"/>
  <c r="L49" i="7" l="1"/>
  <c r="D51" i="9"/>
  <c r="E51" i="7"/>
  <c r="E42" i="9"/>
  <c r="E51" i="9" s="1"/>
  <c r="C51" i="7"/>
  <c r="C32" i="9"/>
  <c r="C51" i="9" s="1"/>
  <c r="L32" i="7"/>
  <c r="L24" i="7"/>
  <c r="F49" i="7"/>
  <c r="F49" i="9" s="1"/>
  <c r="F23" i="12" s="1"/>
  <c r="D51" i="7"/>
  <c r="F24" i="7"/>
  <c r="F24" i="9" s="1"/>
  <c r="L42" i="7"/>
  <c r="L24" i="9" l="1"/>
  <c r="C21" i="12"/>
  <c r="C27" i="12" s="1"/>
  <c r="E21" i="12"/>
  <c r="E27" i="12" s="1"/>
  <c r="D21" i="12"/>
  <c r="D27" i="12" s="1"/>
  <c r="L49" i="9"/>
  <c r="L23" i="12" s="1"/>
  <c r="K49" i="9"/>
  <c r="K23" i="12" s="1"/>
  <c r="G24" i="7"/>
  <c r="F42" i="7"/>
  <c r="F42" i="9" s="1"/>
  <c r="F32" i="7"/>
  <c r="F32" i="9" s="1"/>
  <c r="F51" i="9" l="1"/>
  <c r="G51" i="7"/>
  <c r="G24" i="9"/>
  <c r="K24" i="9" s="1"/>
  <c r="L42" i="9"/>
  <c r="K42" i="9"/>
  <c r="K32" i="9"/>
  <c r="L32" i="9"/>
  <c r="F51" i="7"/>
  <c r="L51" i="7"/>
  <c r="F21" i="12" l="1"/>
  <c r="L21" i="12" s="1"/>
  <c r="L27" i="12" s="1"/>
  <c r="G51" i="9"/>
  <c r="K51" i="9"/>
  <c r="K21" i="12" s="1"/>
  <c r="L51" i="9"/>
  <c r="K51" i="7"/>
  <c r="F27" i="12" l="1"/>
  <c r="G21" i="12"/>
  <c r="G27" i="12" s="1"/>
  <c r="K27" i="12"/>
</calcChain>
</file>

<file path=xl/sharedStrings.xml><?xml version="1.0" encoding="utf-8"?>
<sst xmlns="http://schemas.openxmlformats.org/spreadsheetml/2006/main" count="216" uniqueCount="116">
  <si>
    <t>Universidad Tecnológica de Tula-Tepeji</t>
  </si>
  <si>
    <t>Modificado</t>
  </si>
  <si>
    <t>Devengado</t>
  </si>
  <si>
    <t>Concepto</t>
  </si>
  <si>
    <t>Presupuesto de egresos aprobado</t>
  </si>
  <si>
    <t>Comprometido</t>
  </si>
  <si>
    <t>Pagado</t>
  </si>
  <si>
    <t>Crédito disponible para comprometer (Modificado-Comprometido)</t>
  </si>
  <si>
    <t>Crédito disponible (Modificado-Devengado)</t>
  </si>
  <si>
    <t>3000  SERVICIOS GENERALES</t>
  </si>
  <si>
    <t>COMBUSTIBLES, LUBRICANTES Y ADITIVOS</t>
  </si>
  <si>
    <t>1000   SERVICIOS PERSONALES</t>
  </si>
  <si>
    <t>2000 MATERIALES Y SUMINISTROS</t>
  </si>
  <si>
    <t>5000   BIENES MUEBLES</t>
  </si>
  <si>
    <t>REMUNERACIONES AL PERSONAL DE CARÁCTER PERMANENTE</t>
  </si>
  <si>
    <t>REMUNERACIONES ADICIONALES Y ESPECIALES</t>
  </si>
  <si>
    <t>SEGURIDAD SOCIAL</t>
  </si>
  <si>
    <t>OTRAS PRESTACIONES SOCIALES Y ECONOMICAS</t>
  </si>
  <si>
    <t>MATERIALES Y UTILES DE ADMINISTRACION Y DE ENSEÑANZA</t>
  </si>
  <si>
    <t>PRODUCTOS ALIMENTICIOS</t>
  </si>
  <si>
    <t>MATERIALES Y ARTICULOS DE CONSTRUCCION</t>
  </si>
  <si>
    <t>VESTUARIO, BLANCOS, PRENDAS DE PROTECCION PERSONAL Y ARTICULOS DEPORTIVOS</t>
  </si>
  <si>
    <t>MATERIAS PRIMAS DE PRODUCCION, PRODUCTOS QUIMICOS, FARMACEUTICOS Y DE LABORATORIO</t>
  </si>
  <si>
    <t>SERVICIOS BASICOS</t>
  </si>
  <si>
    <t>SERVICIOS DE ARRENDAMIENTO</t>
  </si>
  <si>
    <t>ASESORIAS, CONSULTORIAS, SERVICIOS INFORMATICOS, ESTUDIOS E INVESTIGACIONES Y OTROS SERVICIOS</t>
  </si>
  <si>
    <t>SERVICIOS COMERCIAL, BANCARIO, FINANCIERO, SUBCONTRATACION DE SERVICIOS CON TERCEROS Y GASTOS INHERENTES</t>
  </si>
  <si>
    <t>SERVICIOS DE MANTENIMIENTO Y CONSERVACION</t>
  </si>
  <si>
    <t>SERVICIOS DE IMPRESION, GRABADO, PUBLICACION, DIFUSION E INFORMACION</t>
  </si>
  <si>
    <t>SERVICIOS DE COMUNICACION SOCIAL Y PUBLICIDAD</t>
  </si>
  <si>
    <t>SERVICIOS OFICIALES</t>
  </si>
  <si>
    <t>MOBILIARIO Y EQUIPO DE ADMINISTRACION</t>
  </si>
  <si>
    <t>Ramo</t>
  </si>
  <si>
    <t>Finalidad</t>
  </si>
  <si>
    <t>Subfunción:</t>
  </si>
  <si>
    <t>2. Desarrollo Social</t>
  </si>
  <si>
    <t>3. Educación Superior</t>
  </si>
  <si>
    <t>11 Educación Pública</t>
  </si>
  <si>
    <t>OTROS SERVICIOS GENERALES</t>
  </si>
  <si>
    <t>HERRAMIENTAS, REFACCIONES Y ACCESORIOS MENORES</t>
  </si>
  <si>
    <t>MAQUINARIA, OTROS EQUIPOS Y HERRAMIENTAS</t>
  </si>
  <si>
    <t>MOBILIARIO Y EQUIPO EDUCACIONAL Y RECREATIVO</t>
  </si>
  <si>
    <t>S U B T O T A L</t>
  </si>
  <si>
    <t>4000  TRANSFERENCIAS</t>
  </si>
  <si>
    <t>SUBSIDIOS Y SUBVENCIONES</t>
  </si>
  <si>
    <t>PAGO DE ESTIMULOS A SERVIDORES PUBLICOS</t>
  </si>
  <si>
    <t>Presupuesto Autorizado (1)</t>
  </si>
  <si>
    <t>EQUIPO E INSTRUMENTAL MEDICO Y DE LABORATORIO</t>
  </si>
  <si>
    <t xml:space="preserve">Reducciones      </t>
  </si>
  <si>
    <t>T O T A L</t>
  </si>
  <si>
    <t>Notas:</t>
  </si>
  <si>
    <t>Gasto Corriente</t>
  </si>
  <si>
    <t>Gasto de Capital</t>
  </si>
  <si>
    <t>Amortizacion de la Deuda y disminución de pasivos</t>
  </si>
  <si>
    <t xml:space="preserve">Ampliaciones    </t>
  </si>
  <si>
    <t xml:space="preserve">Ejercido </t>
  </si>
  <si>
    <t>“Bajo protesta de decir verdad declaramos que los Estados Financieros y sus Notas, son razonablemente correctos y son responsabilidad del emisor”</t>
  </si>
  <si>
    <t xml:space="preserve">Ampliaciones         </t>
  </si>
  <si>
    <t xml:space="preserve">Reducciones        </t>
  </si>
  <si>
    <t xml:space="preserve">Ejercido     </t>
  </si>
  <si>
    <t xml:space="preserve">Ampliaciones                 </t>
  </si>
  <si>
    <t xml:space="preserve">Reducciones            </t>
  </si>
  <si>
    <t>Ejercido</t>
  </si>
  <si>
    <t>REMUNERACIONES AL PERSONAL DE CARÁCTER TRANSITORIO</t>
  </si>
  <si>
    <t>Por Objeto del Gasto, Subsidio Federal, Subsidio Estatal e Ingresos Propios</t>
  </si>
  <si>
    <t>Por capítulo de gasto, Subsidio Federal, Subsidio Estatal e Ingresos Propios</t>
  </si>
  <si>
    <t>Por Clasificación económica, Subsidio Federal, Subsidio Estatal e Ingresos Propios</t>
  </si>
  <si>
    <r>
      <rPr>
        <b/>
        <sz val="10"/>
        <color theme="1"/>
        <rFont val="Arial"/>
        <family val="2"/>
      </rPr>
      <t>Tipo de Gasto</t>
    </r>
    <r>
      <rPr>
        <sz val="10"/>
        <color theme="1"/>
        <rFont val="Arial"/>
        <family val="2"/>
      </rPr>
      <t>:  Gasto corriente y Gasto de capital</t>
    </r>
  </si>
  <si>
    <t>Egresos</t>
  </si>
  <si>
    <t>Subejercicio</t>
  </si>
  <si>
    <t>Aprobado</t>
  </si>
  <si>
    <t>Ampliaciones/ (Reducciones)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</si>
  <si>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</si>
  <si>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</si>
  <si>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</si>
  <si>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</si>
  <si>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</si>
  <si>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</si>
  <si>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</si>
  <si>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</si>
  <si>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</si>
  <si>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</si>
  <si>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</si>
  <si>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</si>
  <si>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</si>
  <si>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</si>
  <si>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</si>
  <si>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</si>
  <si>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</si>
  <si>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</si>
  <si>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</si>
  <si>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</si>
  <si>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</si>
  <si>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</si>
  <si>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</si>
  <si>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</si>
  <si>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</si>
  <si>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</si>
  <si>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</si>
  <si>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</si>
  <si>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</si>
  <si>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</si>
  <si>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</si>
  <si>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</si>
  <si>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</si>
  <si>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</si>
  <si>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</si>
  <si>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Por Clasificación funcional, Subsidio Federal, Subsidio Estatal e Ingresos Propios</t>
  </si>
  <si>
    <t>ESTADO ANALITICO  DEL EJERCICIO DEL PRESUPUESTO DE EGRESOS</t>
  </si>
  <si>
    <t>ESTADO ANALITICO DEL EJERCICIO DEL PRESUPUESTO DE EGRESOS</t>
  </si>
  <si>
    <t xml:space="preserve">Ramo 11 Educación Superior </t>
  </si>
  <si>
    <t xml:space="preserve">       Universidad Tecnológica de Tula-Tepeji</t>
  </si>
  <si>
    <t>Del 1 de Enero al 30 de Septiembre de 2016</t>
  </si>
  <si>
    <t>(2)  El presupuesto de egresos modificado se presentará para aprobación en la Sexagésima Novena Sesión Ordinaria que se llevará a cabo el 31 de octubre de 2016.</t>
  </si>
  <si>
    <t>(1)  Se aplica la reducción presupuestal  al Subsidio Federal por la cantidad de $223,407.18   notificada mediante el  Oficio No. 514.1.1292/2016   de fecha 18 de agosto del presente año.  Conforme a la clausula Tercera del Convenio específico para la  asignación de recursos financieros para la operación de Universidades Tecnológicas del Estado de Hidalgo.</t>
  </si>
  <si>
    <t>AYUDAS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</si>
</sst>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.5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sz val="11"/>
      <color indexed="8"/>
      <name val="Calibri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29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4" fontId="7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3" fontId="9" fillId="4" borderId="0" applyFill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/>
    <xf numFmtId="43" fontId="7" fillId="0" borderId="0" applyFont="0" applyFill="0" applyBorder="0" applyAlignment="0" applyProtection="0"/>
  </cellStyleXfs>
  <cellXfs count="17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38" fontId="8" fillId="2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9" fillId="0" borderId="1" xfId="1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" fontId="0" fillId="0" borderId="0" xfId="0" applyNumberForma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1" applyNumberFormat="1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38" fontId="14" fillId="0" borderId="1" xfId="0" applyNumberFormat="1" applyFont="1" applyFill="1" applyBorder="1" applyAlignment="1" applyProtection="1">
      <alignment horizontal="left" vertical="center"/>
    </xf>
    <xf numFmtId="3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3" fontId="14" fillId="0" borderId="1" xfId="1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38" fontId="14" fillId="0" borderId="11" xfId="0" applyNumberFormat="1" applyFont="1" applyFill="1" applyBorder="1" applyAlignment="1" applyProtection="1">
      <alignment horizontal="left" vertical="center"/>
    </xf>
    <xf numFmtId="3" fontId="14" fillId="0" borderId="11" xfId="0" applyNumberFormat="1" applyFont="1" applyFill="1" applyBorder="1" applyAlignment="1">
      <alignment horizontal="right" vertical="center"/>
    </xf>
    <xf numFmtId="3" fontId="14" fillId="0" borderId="13" xfId="0" applyNumberFormat="1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center" vertical="center"/>
    </xf>
    <xf numFmtId="3" fontId="14" fillId="0" borderId="1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0" fillId="0" borderId="0" xfId="0" applyFont="1"/>
    <xf numFmtId="0" fontId="21" fillId="5" borderId="2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justify" vertical="center" wrapText="1"/>
    </xf>
    <xf numFmtId="165" fontId="21" fillId="5" borderId="11" xfId="6" applyNumberFormat="1" applyFont="1" applyFill="1" applyBorder="1" applyAlignment="1">
      <alignment horizontal="justify" vertical="center" wrapText="1"/>
    </xf>
    <xf numFmtId="165" fontId="22" fillId="5" borderId="13" xfId="6" applyNumberFormat="1" applyFont="1" applyFill="1" applyBorder="1" applyAlignment="1">
      <alignment horizontal="right" vertical="top" wrapText="1"/>
    </xf>
    <xf numFmtId="165" fontId="21" fillId="5" borderId="13" xfId="6" applyNumberFormat="1" applyFont="1" applyFill="1" applyBorder="1" applyAlignment="1" applyProtection="1">
      <alignment horizontal="right" vertical="top" wrapText="1"/>
      <protection locked="0"/>
    </xf>
    <xf numFmtId="165" fontId="21" fillId="5" borderId="13" xfId="6" applyNumberFormat="1" applyFont="1" applyFill="1" applyBorder="1" applyAlignment="1">
      <alignment horizontal="right" vertical="top" wrapText="1"/>
    </xf>
    <xf numFmtId="0" fontId="21" fillId="5" borderId="9" xfId="0" applyFont="1" applyFill="1" applyBorder="1" applyAlignment="1">
      <alignment horizontal="left" vertical="top"/>
    </xf>
    <xf numFmtId="0" fontId="21" fillId="5" borderId="10" xfId="0" applyFont="1" applyFill="1" applyBorder="1" applyAlignment="1">
      <alignment horizontal="justify" vertical="top"/>
    </xf>
    <xf numFmtId="165" fontId="21" fillId="5" borderId="13" xfId="6" applyNumberFormat="1" applyFont="1" applyFill="1" applyBorder="1" applyAlignment="1" applyProtection="1">
      <alignment horizontal="right" vertical="top" wrapText="1"/>
    </xf>
    <xf numFmtId="165" fontId="21" fillId="5" borderId="13" xfId="6" applyNumberFormat="1" applyFont="1" applyFill="1" applyBorder="1" applyAlignment="1" applyProtection="1">
      <alignment horizontal="right" vertical="top"/>
      <protection locked="0"/>
    </xf>
    <xf numFmtId="165" fontId="21" fillId="5" borderId="13" xfId="6" applyNumberFormat="1" applyFont="1" applyFill="1" applyBorder="1" applyAlignment="1" applyProtection="1">
      <alignment horizontal="right" vertical="top"/>
    </xf>
    <xf numFmtId="165" fontId="22" fillId="5" borderId="13" xfId="6" applyNumberFormat="1" applyFont="1" applyFill="1" applyBorder="1" applyAlignment="1">
      <alignment horizontal="right" vertical="top"/>
    </xf>
    <xf numFmtId="165" fontId="22" fillId="5" borderId="13" xfId="6" applyNumberFormat="1" applyFont="1" applyFill="1" applyBorder="1" applyAlignment="1" applyProtection="1">
      <alignment horizontal="right" vertical="top"/>
    </xf>
    <xf numFmtId="0" fontId="21" fillId="5" borderId="4" xfId="0" applyFont="1" applyFill="1" applyBorder="1" applyAlignment="1">
      <alignment horizontal="left" vertical="top"/>
    </xf>
    <xf numFmtId="0" fontId="21" fillId="5" borderId="5" xfId="0" applyFont="1" applyFill="1" applyBorder="1" applyAlignment="1">
      <alignment vertical="top"/>
    </xf>
    <xf numFmtId="165" fontId="21" fillId="5" borderId="12" xfId="6" applyNumberFormat="1" applyFont="1" applyFill="1" applyBorder="1" applyAlignment="1" applyProtection="1">
      <alignment horizontal="right" vertical="top"/>
    </xf>
    <xf numFmtId="0" fontId="22" fillId="5" borderId="4" xfId="0" applyFont="1" applyFill="1" applyBorder="1" applyAlignment="1">
      <alignment horizontal="left" vertical="top"/>
    </xf>
    <xf numFmtId="0" fontId="22" fillId="5" borderId="5" xfId="0" applyFont="1" applyFill="1" applyBorder="1" applyAlignment="1">
      <alignment vertical="top"/>
    </xf>
    <xf numFmtId="165" fontId="22" fillId="5" borderId="12" xfId="6" applyNumberFormat="1" applyFont="1" applyFill="1" applyBorder="1" applyAlignment="1">
      <alignment horizontal="right" vertical="top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10" fillId="3" borderId="6" xfId="6" applyNumberFormat="1" applyFont="1" applyFill="1" applyBorder="1" applyAlignment="1" applyProtection="1">
      <alignment horizontal="center" vertical="center"/>
    </xf>
    <xf numFmtId="164" fontId="10" fillId="3" borderId="6" xfId="6" applyNumberFormat="1" applyFont="1" applyFill="1" applyBorder="1" applyAlignment="1" applyProtection="1">
      <alignment horizontal="center" vertical="center" wrapText="1"/>
    </xf>
    <xf numFmtId="164" fontId="10" fillId="3" borderId="1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23" fillId="5" borderId="9" xfId="0" applyFont="1" applyFill="1" applyBorder="1" applyAlignment="1">
      <alignment horizontal="justify" vertical="center" wrapText="1"/>
    </xf>
    <xf numFmtId="0" fontId="23" fillId="5" borderId="10" xfId="0" applyFont="1" applyFill="1" applyBorder="1" applyAlignment="1">
      <alignment horizontal="justify" vertical="center" wrapText="1"/>
    </xf>
    <xf numFmtId="6" fontId="23" fillId="5" borderId="13" xfId="0" applyNumberFormat="1" applyFont="1" applyFill="1" applyBorder="1" applyAlignment="1">
      <alignment horizontal="justify" vertical="center" wrapText="1"/>
    </xf>
    <xf numFmtId="0" fontId="23" fillId="5" borderId="9" xfId="0" applyFont="1" applyFill="1" applyBorder="1" applyAlignment="1">
      <alignment horizontal="justify" vertical="top" wrapText="1"/>
    </xf>
    <xf numFmtId="0" fontId="21" fillId="5" borderId="10" xfId="0" applyFont="1" applyFill="1" applyBorder="1" applyAlignment="1" applyProtection="1">
      <alignment horizontal="justify" vertical="top" wrapText="1"/>
      <protection locked="0"/>
    </xf>
    <xf numFmtId="6" fontId="21" fillId="5" borderId="13" xfId="0" applyNumberFormat="1" applyFont="1" applyFill="1" applyBorder="1" applyAlignment="1" applyProtection="1">
      <alignment vertical="center" wrapText="1"/>
      <protection locked="0"/>
    </xf>
    <xf numFmtId="6" fontId="21" fillId="5" borderId="13" xfId="0" applyNumberFormat="1" applyFont="1" applyFill="1" applyBorder="1" applyAlignment="1" applyProtection="1">
      <alignment vertical="center" wrapText="1"/>
    </xf>
    <xf numFmtId="0" fontId="23" fillId="5" borderId="4" xfId="0" applyFont="1" applyFill="1" applyBorder="1" applyAlignment="1">
      <alignment horizontal="justify" vertical="top" wrapText="1"/>
    </xf>
    <xf numFmtId="0" fontId="21" fillId="5" borderId="5" xfId="0" applyFont="1" applyFill="1" applyBorder="1" applyAlignment="1">
      <alignment horizontal="justify" vertical="top" wrapText="1"/>
    </xf>
    <xf numFmtId="6" fontId="21" fillId="5" borderId="12" xfId="0" applyNumberFormat="1" applyFont="1" applyFill="1" applyBorder="1" applyAlignment="1">
      <alignment horizontal="justify" vertical="top" wrapText="1"/>
    </xf>
    <xf numFmtId="0" fontId="24" fillId="5" borderId="4" xfId="0" applyFont="1" applyFill="1" applyBorder="1" applyAlignment="1">
      <alignment horizontal="justify" vertical="top" wrapText="1"/>
    </xf>
    <xf numFmtId="0" fontId="22" fillId="5" borderId="5" xfId="0" applyFont="1" applyFill="1" applyBorder="1" applyAlignment="1">
      <alignment horizontal="justify" vertical="top" wrapText="1"/>
    </xf>
    <xf numFmtId="6" fontId="22" fillId="5" borderId="1" xfId="0" applyNumberFormat="1" applyFont="1" applyFill="1" applyBorder="1" applyAlignment="1">
      <alignment vertical="center" wrapText="1"/>
    </xf>
    <xf numFmtId="37" fontId="10" fillId="3" borderId="1" xfId="6" applyNumberFormat="1" applyFont="1" applyFill="1" applyBorder="1" applyAlignment="1" applyProtection="1">
      <alignment horizontal="center" vertical="center"/>
    </xf>
    <xf numFmtId="37" fontId="10" fillId="3" borderId="1" xfId="6" applyNumberFormat="1" applyFont="1" applyFill="1" applyBorder="1" applyAlignment="1" applyProtection="1">
      <alignment horizontal="center" wrapText="1"/>
    </xf>
    <xf numFmtId="37" fontId="10" fillId="3" borderId="1" xfId="6" applyNumberFormat="1" applyFont="1" applyFill="1" applyBorder="1" applyAlignment="1" applyProtection="1">
      <alignment horizontal="center"/>
    </xf>
    <xf numFmtId="0" fontId="23" fillId="5" borderId="9" xfId="0" applyFont="1" applyFill="1" applyBorder="1" applyAlignment="1">
      <alignment horizontal="justify" vertical="top"/>
    </xf>
    <xf numFmtId="0" fontId="21" fillId="5" borderId="10" xfId="0" applyFont="1" applyFill="1" applyBorder="1" applyAlignment="1" applyProtection="1">
      <alignment horizontal="justify" vertical="top"/>
      <protection locked="0"/>
    </xf>
    <xf numFmtId="0" fontId="1" fillId="0" borderId="0" xfId="0" applyFont="1" applyAlignment="1">
      <alignment vertical="center" wrapText="1"/>
    </xf>
    <xf numFmtId="166" fontId="1" fillId="0" borderId="0" xfId="14" applyNumberFormat="1" applyFont="1" applyAlignment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164" fontId="10" fillId="3" borderId="2" xfId="6" applyNumberFormat="1" applyFont="1" applyFill="1" applyBorder="1" applyAlignment="1" applyProtection="1">
      <alignment horizontal="center" vertical="center"/>
    </xf>
    <xf numFmtId="164" fontId="10" fillId="3" borderId="3" xfId="6" applyNumberFormat="1" applyFont="1" applyFill="1" applyBorder="1" applyAlignment="1" applyProtection="1">
      <alignment horizontal="center" vertical="center"/>
    </xf>
    <xf numFmtId="164" fontId="10" fillId="3" borderId="9" xfId="6" applyNumberFormat="1" applyFont="1" applyFill="1" applyBorder="1" applyAlignment="1" applyProtection="1">
      <alignment horizontal="center" vertical="center"/>
    </xf>
    <xf numFmtId="164" fontId="10" fillId="3" borderId="10" xfId="6" applyNumberFormat="1" applyFont="1" applyFill="1" applyBorder="1" applyAlignment="1" applyProtection="1">
      <alignment horizontal="center" vertical="center"/>
    </xf>
    <xf numFmtId="164" fontId="10" fillId="3" borderId="4" xfId="6" applyNumberFormat="1" applyFont="1" applyFill="1" applyBorder="1" applyAlignment="1" applyProtection="1">
      <alignment horizontal="center" vertical="center"/>
    </xf>
    <xf numFmtId="164" fontId="10" fillId="3" borderId="5" xfId="6" applyNumberFormat="1" applyFont="1" applyFill="1" applyBorder="1" applyAlignment="1" applyProtection="1">
      <alignment horizontal="center" vertical="center"/>
    </xf>
    <xf numFmtId="164" fontId="10" fillId="3" borderId="6" xfId="6" applyNumberFormat="1" applyFont="1" applyFill="1" applyBorder="1" applyAlignment="1" applyProtection="1">
      <alignment horizontal="center" vertical="center"/>
    </xf>
    <xf numFmtId="164" fontId="10" fillId="3" borderId="14" xfId="6" applyNumberFormat="1" applyFont="1" applyFill="1" applyBorder="1" applyAlignment="1" applyProtection="1">
      <alignment horizontal="center" vertical="center"/>
    </xf>
    <xf numFmtId="164" fontId="10" fillId="3" borderId="7" xfId="6" applyNumberFormat="1" applyFont="1" applyFill="1" applyBorder="1" applyAlignment="1" applyProtection="1">
      <alignment horizontal="center" vertical="center"/>
    </xf>
    <xf numFmtId="164" fontId="10" fillId="3" borderId="11" xfId="6" applyNumberFormat="1" applyFont="1" applyFill="1" applyBorder="1" applyAlignment="1" applyProtection="1">
      <alignment horizontal="center" vertical="center"/>
    </xf>
    <xf numFmtId="164" fontId="10" fillId="3" borderId="12" xfId="6" applyNumberFormat="1" applyFont="1" applyFill="1" applyBorder="1" applyAlignment="1" applyProtection="1">
      <alignment horizontal="center" vertical="center"/>
    </xf>
    <xf numFmtId="0" fontId="22" fillId="5" borderId="9" xfId="0" applyFont="1" applyFill="1" applyBorder="1" applyAlignment="1">
      <alignment horizontal="left" vertical="top" wrapText="1"/>
    </xf>
    <xf numFmtId="0" fontId="22" fillId="5" borderId="10" xfId="0" applyFont="1" applyFill="1" applyBorder="1" applyAlignment="1">
      <alignment horizontal="left" vertical="top" wrapText="1"/>
    </xf>
    <xf numFmtId="0" fontId="21" fillId="5" borderId="9" xfId="0" applyFont="1" applyFill="1" applyBorder="1" applyAlignment="1">
      <alignment horizontal="left" vertical="top"/>
    </xf>
    <xf numFmtId="0" fontId="21" fillId="5" borderId="10" xfId="0" applyFont="1" applyFill="1" applyBorder="1" applyAlignment="1">
      <alignment horizontal="left" vertical="top"/>
    </xf>
    <xf numFmtId="37" fontId="10" fillId="3" borderId="2" xfId="6" applyNumberFormat="1" applyFont="1" applyFill="1" applyBorder="1" applyAlignment="1" applyProtection="1">
      <alignment horizontal="center" vertical="center" wrapText="1"/>
    </xf>
    <xf numFmtId="37" fontId="10" fillId="3" borderId="3" xfId="6" applyNumberFormat="1" applyFont="1" applyFill="1" applyBorder="1" applyAlignment="1" applyProtection="1">
      <alignment horizontal="center" vertical="center"/>
    </xf>
    <xf numFmtId="37" fontId="10" fillId="3" borderId="9" xfId="6" applyNumberFormat="1" applyFont="1" applyFill="1" applyBorder="1" applyAlignment="1" applyProtection="1">
      <alignment horizontal="center" vertical="center"/>
    </xf>
    <xf numFmtId="37" fontId="10" fillId="3" borderId="10" xfId="6" applyNumberFormat="1" applyFont="1" applyFill="1" applyBorder="1" applyAlignment="1" applyProtection="1">
      <alignment horizontal="center" vertical="center"/>
    </xf>
    <xf numFmtId="37" fontId="10" fillId="3" borderId="4" xfId="6" applyNumberFormat="1" applyFont="1" applyFill="1" applyBorder="1" applyAlignment="1" applyProtection="1">
      <alignment horizontal="center" vertical="center"/>
    </xf>
    <xf numFmtId="37" fontId="10" fillId="3" borderId="5" xfId="6" applyNumberFormat="1" applyFont="1" applyFill="1" applyBorder="1" applyAlignment="1" applyProtection="1">
      <alignment horizontal="center" vertical="center"/>
    </xf>
    <xf numFmtId="37" fontId="10" fillId="3" borderId="6" xfId="6" applyNumberFormat="1" applyFont="1" applyFill="1" applyBorder="1" applyAlignment="1" applyProtection="1">
      <alignment horizontal="center"/>
    </xf>
    <xf numFmtId="37" fontId="10" fillId="3" borderId="14" xfId="6" applyNumberFormat="1" applyFont="1" applyFill="1" applyBorder="1" applyAlignment="1" applyProtection="1">
      <alignment horizontal="center"/>
    </xf>
    <xf numFmtId="37" fontId="10" fillId="3" borderId="7" xfId="6" applyNumberFormat="1" applyFont="1" applyFill="1" applyBorder="1" applyAlignment="1" applyProtection="1">
      <alignment horizontal="center"/>
    </xf>
    <xf numFmtId="37" fontId="10" fillId="3" borderId="1" xfId="6" applyNumberFormat="1" applyFont="1" applyFill="1" applyBorder="1" applyAlignment="1" applyProtection="1">
      <alignment horizontal="center" vertical="center" wrapText="1"/>
    </xf>
  </cellXfs>
  <cellStyles count="15">
    <cellStyle name="Millares" xfId="14" builtinId="3"/>
    <cellStyle name="Millares 2" xfId="5"/>
    <cellStyle name="Millares 2 2" xfId="6"/>
    <cellStyle name="Moneda" xfId="1" builtinId="4"/>
    <cellStyle name="Moneda 2" xfId="3"/>
    <cellStyle name="Moneda 3" xfId="7"/>
    <cellStyle name="Normal" xfId="0" builtinId="0"/>
    <cellStyle name="Normal 2" xfId="2"/>
    <cellStyle name="Normal 2 2" xfId="8"/>
    <cellStyle name="Normal 3" xfId="9"/>
    <cellStyle name="Normal 4" xfId="13"/>
    <cellStyle name="pedro" xfId="10"/>
    <cellStyle name="Porcentaje 2" xfId="4"/>
    <cellStyle name="Porcentual 2" xfId="11"/>
    <cellStyle name="Porcentu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61</xdr:row>
      <xdr:rowOff>161924</xdr:rowOff>
    </xdr:from>
    <xdr:to>
      <xdr:col>2</xdr:col>
      <xdr:colOff>717303</xdr:colOff>
      <xdr:row>68</xdr:row>
      <xdr:rowOff>123825</xdr:rowOff>
    </xdr:to>
    <xdr:sp macro="" textlink="">
      <xdr:nvSpPr>
        <xdr:cNvPr id="16" name="15 CuadroTexto"/>
        <xdr:cNvSpPr txBox="1"/>
      </xdr:nvSpPr>
      <xdr:spPr>
        <a:xfrm>
          <a:off x="1228725" y="6619874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657225</xdr:colOff>
      <xdr:row>62</xdr:row>
      <xdr:rowOff>9523</xdr:rowOff>
    </xdr:from>
    <xdr:to>
      <xdr:col>11</xdr:col>
      <xdr:colOff>28575</xdr:colOff>
      <xdr:row>69</xdr:row>
      <xdr:rowOff>52848</xdr:rowOff>
    </xdr:to>
    <xdr:sp macro="" textlink="">
      <xdr:nvSpPr>
        <xdr:cNvPr id="17" name="16 CuadroTexto"/>
        <xdr:cNvSpPr txBox="1"/>
      </xdr:nvSpPr>
      <xdr:spPr>
        <a:xfrm>
          <a:off x="7143750" y="6629398"/>
          <a:ext cx="2390775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647698</xdr:colOff>
      <xdr:row>62</xdr:row>
      <xdr:rowOff>9524</xdr:rowOff>
    </xdr:from>
    <xdr:to>
      <xdr:col>7</xdr:col>
      <xdr:colOff>38100</xdr:colOff>
      <xdr:row>69</xdr:row>
      <xdr:rowOff>52849</xdr:rowOff>
    </xdr:to>
    <xdr:sp macro="" textlink="">
      <xdr:nvSpPr>
        <xdr:cNvPr id="18" name="17 CuadroTexto"/>
        <xdr:cNvSpPr txBox="1"/>
      </xdr:nvSpPr>
      <xdr:spPr>
        <a:xfrm>
          <a:off x="4238623" y="7134224"/>
          <a:ext cx="2628902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Ing. Ana Laura Monserrat Velázquez Marban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Encargada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1276352</xdr:colOff>
      <xdr:row>0</xdr:row>
      <xdr:rowOff>0</xdr:rowOff>
    </xdr:from>
    <xdr:to>
      <xdr:col>10</xdr:col>
      <xdr:colOff>123825</xdr:colOff>
      <xdr:row>4</xdr:row>
      <xdr:rowOff>88433</xdr:rowOff>
    </xdr:to>
    <xdr:grpSp>
      <xdr:nvGrpSpPr>
        <xdr:cNvPr id="2" name="1 Grupo"/>
        <xdr:cNvGrpSpPr/>
      </xdr:nvGrpSpPr>
      <xdr:grpSpPr>
        <a:xfrm>
          <a:off x="1819277" y="0"/>
          <a:ext cx="7286623" cy="812333"/>
          <a:chOff x="1819277" y="0"/>
          <a:chExt cx="6943723" cy="812333"/>
        </a:xfrm>
      </xdr:grpSpPr>
      <xdr:pic>
        <xdr:nvPicPr>
          <xdr:cNvPr id="8" name="7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18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19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59</xdr:row>
      <xdr:rowOff>0</xdr:rowOff>
    </xdr:from>
    <xdr:to>
      <xdr:col>1</xdr:col>
      <xdr:colOff>3508128</xdr:colOff>
      <xdr:row>66</xdr:row>
      <xdr:rowOff>47626</xdr:rowOff>
    </xdr:to>
    <xdr:sp macro="" textlink="">
      <xdr:nvSpPr>
        <xdr:cNvPr id="14" name="13 CuadroTexto"/>
        <xdr:cNvSpPr txBox="1"/>
      </xdr:nvSpPr>
      <xdr:spPr>
        <a:xfrm>
          <a:off x="1743075" y="10506075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685800</xdr:colOff>
      <xdr:row>59</xdr:row>
      <xdr:rowOff>9524</xdr:rowOff>
    </xdr:from>
    <xdr:to>
      <xdr:col>10</xdr:col>
      <xdr:colOff>209550</xdr:colOff>
      <xdr:row>66</xdr:row>
      <xdr:rowOff>129049</xdr:rowOff>
    </xdr:to>
    <xdr:sp macro="" textlink="">
      <xdr:nvSpPr>
        <xdr:cNvPr id="15" name="14 CuadroTexto"/>
        <xdr:cNvSpPr txBox="1"/>
      </xdr:nvSpPr>
      <xdr:spPr>
        <a:xfrm>
          <a:off x="7658100" y="10515599"/>
          <a:ext cx="2390775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1828800</xdr:colOff>
      <xdr:row>0</xdr:row>
      <xdr:rowOff>57150</xdr:rowOff>
    </xdr:from>
    <xdr:to>
      <xdr:col>9</xdr:col>
      <xdr:colOff>104773</xdr:colOff>
      <xdr:row>4</xdr:row>
      <xdr:rowOff>145583</xdr:rowOff>
    </xdr:to>
    <xdr:grpSp>
      <xdr:nvGrpSpPr>
        <xdr:cNvPr id="11" name="10 Grupo"/>
        <xdr:cNvGrpSpPr/>
      </xdr:nvGrpSpPr>
      <xdr:grpSpPr>
        <a:xfrm>
          <a:off x="2371725" y="57150"/>
          <a:ext cx="7486648" cy="812333"/>
          <a:chOff x="1819277" y="0"/>
          <a:chExt cx="6943723" cy="812333"/>
        </a:xfrm>
      </xdr:grpSpPr>
      <xdr:pic>
        <xdr:nvPicPr>
          <xdr:cNvPr id="12" name="11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17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704850</xdr:colOff>
      <xdr:row>59</xdr:row>
      <xdr:rowOff>0</xdr:rowOff>
    </xdr:from>
    <xdr:to>
      <xdr:col>6</xdr:col>
      <xdr:colOff>190502</xdr:colOff>
      <xdr:row>66</xdr:row>
      <xdr:rowOff>119525</xdr:rowOff>
    </xdr:to>
    <xdr:sp macro="" textlink="">
      <xdr:nvSpPr>
        <xdr:cNvPr id="10" name="9 CuadroTexto"/>
        <xdr:cNvSpPr txBox="1"/>
      </xdr:nvSpPr>
      <xdr:spPr>
        <a:xfrm>
          <a:off x="4762500" y="10829925"/>
          <a:ext cx="2628902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Ing. Ana Laura Monserrat Velázquez Marban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Encargada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0</xdr:rowOff>
    </xdr:from>
    <xdr:to>
      <xdr:col>9</xdr:col>
      <xdr:colOff>666748</xdr:colOff>
      <xdr:row>4</xdr:row>
      <xdr:rowOff>88433</xdr:rowOff>
    </xdr:to>
    <xdr:grpSp>
      <xdr:nvGrpSpPr>
        <xdr:cNvPr id="16" name="15 Grupo"/>
        <xdr:cNvGrpSpPr/>
      </xdr:nvGrpSpPr>
      <xdr:grpSpPr>
        <a:xfrm>
          <a:off x="1647825" y="0"/>
          <a:ext cx="7486648" cy="812333"/>
          <a:chOff x="1819277" y="0"/>
          <a:chExt cx="6943723" cy="812333"/>
        </a:xfrm>
      </xdr:grpSpPr>
      <xdr:pic>
        <xdr:nvPicPr>
          <xdr:cNvPr id="17" name="16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17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18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19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571500</xdr:colOff>
      <xdr:row>35</xdr:row>
      <xdr:rowOff>0</xdr:rowOff>
    </xdr:from>
    <xdr:to>
      <xdr:col>2</xdr:col>
      <xdr:colOff>603003</xdr:colOff>
      <xdr:row>42</xdr:row>
      <xdr:rowOff>28576</xdr:rowOff>
    </xdr:to>
    <xdr:sp macro="" textlink="">
      <xdr:nvSpPr>
        <xdr:cNvPr id="21" name="20 CuadroTexto"/>
        <xdr:cNvSpPr txBox="1"/>
      </xdr:nvSpPr>
      <xdr:spPr>
        <a:xfrm>
          <a:off x="1114425" y="6410325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542925</xdr:colOff>
      <xdr:row>35</xdr:row>
      <xdr:rowOff>9524</xdr:rowOff>
    </xdr:from>
    <xdr:to>
      <xdr:col>10</xdr:col>
      <xdr:colOff>781050</xdr:colOff>
      <xdr:row>42</xdr:row>
      <xdr:rowOff>109999</xdr:rowOff>
    </xdr:to>
    <xdr:sp macro="" textlink="">
      <xdr:nvSpPr>
        <xdr:cNvPr id="22" name="21 CuadroTexto"/>
        <xdr:cNvSpPr txBox="1"/>
      </xdr:nvSpPr>
      <xdr:spPr>
        <a:xfrm>
          <a:off x="7029450" y="6419849"/>
          <a:ext cx="2390775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590550</xdr:colOff>
      <xdr:row>35</xdr:row>
      <xdr:rowOff>9525</xdr:rowOff>
    </xdr:from>
    <xdr:to>
      <xdr:col>7</xdr:col>
      <xdr:colOff>2</xdr:colOff>
      <xdr:row>42</xdr:row>
      <xdr:rowOff>110000</xdr:rowOff>
    </xdr:to>
    <xdr:sp macro="" textlink="">
      <xdr:nvSpPr>
        <xdr:cNvPr id="10" name="9 CuadroTexto"/>
        <xdr:cNvSpPr txBox="1"/>
      </xdr:nvSpPr>
      <xdr:spPr>
        <a:xfrm>
          <a:off x="4257675" y="6619875"/>
          <a:ext cx="2628902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Ing. Ana Laura Monserrat Velázquez Marban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Encargada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38100</xdr:rowOff>
    </xdr:from>
    <xdr:to>
      <xdr:col>8</xdr:col>
      <xdr:colOff>428623</xdr:colOff>
      <xdr:row>4</xdr:row>
      <xdr:rowOff>126533</xdr:rowOff>
    </xdr:to>
    <xdr:grpSp>
      <xdr:nvGrpSpPr>
        <xdr:cNvPr id="2" name="1 Grupo"/>
        <xdr:cNvGrpSpPr/>
      </xdr:nvGrpSpPr>
      <xdr:grpSpPr>
        <a:xfrm>
          <a:off x="628650" y="38100"/>
          <a:ext cx="7820023" cy="812333"/>
          <a:chOff x="1819277" y="0"/>
          <a:chExt cx="6943723" cy="812333"/>
        </a:xfrm>
      </xdr:grpSpPr>
      <xdr:pic>
        <xdr:nvPicPr>
          <xdr:cNvPr id="3" name="2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3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5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142875</xdr:colOff>
      <xdr:row>64</xdr:row>
      <xdr:rowOff>0</xdr:rowOff>
    </xdr:from>
    <xdr:to>
      <xdr:col>1</xdr:col>
      <xdr:colOff>1907928</xdr:colOff>
      <xdr:row>71</xdr:row>
      <xdr:rowOff>28576</xdr:rowOff>
    </xdr:to>
    <xdr:sp macro="" textlink="">
      <xdr:nvSpPr>
        <xdr:cNvPr id="7" name="6 CuadroTexto"/>
        <xdr:cNvSpPr txBox="1"/>
      </xdr:nvSpPr>
      <xdr:spPr>
        <a:xfrm>
          <a:off x="142875" y="12096750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819150</xdr:colOff>
      <xdr:row>64</xdr:row>
      <xdr:rowOff>9524</xdr:rowOff>
    </xdr:from>
    <xdr:to>
      <xdr:col>9</xdr:col>
      <xdr:colOff>133350</xdr:colOff>
      <xdr:row>71</xdr:row>
      <xdr:rowOff>109999</xdr:rowOff>
    </xdr:to>
    <xdr:sp macro="" textlink="">
      <xdr:nvSpPr>
        <xdr:cNvPr id="8" name="7 CuadroTexto"/>
        <xdr:cNvSpPr txBox="1"/>
      </xdr:nvSpPr>
      <xdr:spPr>
        <a:xfrm>
          <a:off x="6248400" y="12106274"/>
          <a:ext cx="2686050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342900</xdr:colOff>
      <xdr:row>64</xdr:row>
      <xdr:rowOff>0</xdr:rowOff>
    </xdr:from>
    <xdr:to>
      <xdr:col>5</xdr:col>
      <xdr:colOff>361952</xdr:colOff>
      <xdr:row>71</xdr:row>
      <xdr:rowOff>100475</xdr:rowOff>
    </xdr:to>
    <xdr:sp macro="" textlink="">
      <xdr:nvSpPr>
        <xdr:cNvPr id="10" name="9 CuadroTexto"/>
        <xdr:cNvSpPr txBox="1"/>
      </xdr:nvSpPr>
      <xdr:spPr>
        <a:xfrm>
          <a:off x="3162300" y="12096750"/>
          <a:ext cx="2628902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Ing. Ana Laura Monserrat Velázquez Marban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Encargada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38100</xdr:rowOff>
    </xdr:from>
    <xdr:to>
      <xdr:col>8</xdr:col>
      <xdr:colOff>428623</xdr:colOff>
      <xdr:row>4</xdr:row>
      <xdr:rowOff>126533</xdr:rowOff>
    </xdr:to>
    <xdr:grpSp>
      <xdr:nvGrpSpPr>
        <xdr:cNvPr id="2" name="1 Grupo"/>
        <xdr:cNvGrpSpPr/>
      </xdr:nvGrpSpPr>
      <xdr:grpSpPr>
        <a:xfrm>
          <a:off x="381000" y="38100"/>
          <a:ext cx="7820023" cy="812333"/>
          <a:chOff x="1819277" y="0"/>
          <a:chExt cx="6943723" cy="812333"/>
        </a:xfrm>
      </xdr:grpSpPr>
      <xdr:pic>
        <xdr:nvPicPr>
          <xdr:cNvPr id="3" name="2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3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5 Imagen" descr="Captura de pantalla 2016-01-19 a las 1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39</xdr:row>
      <xdr:rowOff>0</xdr:rowOff>
    </xdr:from>
    <xdr:to>
      <xdr:col>1</xdr:col>
      <xdr:colOff>2012703</xdr:colOff>
      <xdr:row>46</xdr:row>
      <xdr:rowOff>28576</xdr:rowOff>
    </xdr:to>
    <xdr:sp macro="" textlink="">
      <xdr:nvSpPr>
        <xdr:cNvPr id="7" name="6 CuadroTexto"/>
        <xdr:cNvSpPr txBox="1"/>
      </xdr:nvSpPr>
      <xdr:spPr>
        <a:xfrm>
          <a:off x="0" y="7572375"/>
          <a:ext cx="2307978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900" b="1">
              <a:latin typeface="Arial" pitchFamily="34" charset="0"/>
              <a:cs typeface="Arial" pitchFamily="34" charset="0"/>
            </a:rPr>
            <a:t>Mtra.</a:t>
          </a:r>
          <a:r>
            <a:rPr lang="es-ES" sz="9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542925</xdr:colOff>
      <xdr:row>39</xdr:row>
      <xdr:rowOff>9524</xdr:rowOff>
    </xdr:from>
    <xdr:to>
      <xdr:col>9</xdr:col>
      <xdr:colOff>781050</xdr:colOff>
      <xdr:row>46</xdr:row>
      <xdr:rowOff>109999</xdr:rowOff>
    </xdr:to>
    <xdr:sp macro="" textlink="">
      <xdr:nvSpPr>
        <xdr:cNvPr id="8" name="7 CuadroTexto"/>
        <xdr:cNvSpPr txBox="1"/>
      </xdr:nvSpPr>
      <xdr:spPr>
        <a:xfrm>
          <a:off x="6648450" y="7581899"/>
          <a:ext cx="2686050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Dr. Luis Téllez Reyes</a:t>
          </a:r>
        </a:p>
        <a:p>
          <a:pPr algn="ctr"/>
          <a:r>
            <a:rPr lang="es-ES" sz="900" b="0" baseline="0">
              <a:latin typeface="Arial" pitchFamily="34" charset="0"/>
              <a:cs typeface="Arial" pitchFamily="34" charset="0"/>
            </a:rPr>
            <a:t>Rector</a:t>
          </a:r>
          <a:endParaRPr lang="es-ES" sz="900" b="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781050</xdr:colOff>
      <xdr:row>39</xdr:row>
      <xdr:rowOff>0</xdr:rowOff>
    </xdr:from>
    <xdr:to>
      <xdr:col>5</xdr:col>
      <xdr:colOff>800102</xdr:colOff>
      <xdr:row>46</xdr:row>
      <xdr:rowOff>100475</xdr:rowOff>
    </xdr:to>
    <xdr:sp macro="" textlink="">
      <xdr:nvSpPr>
        <xdr:cNvPr id="10" name="9 CuadroTexto"/>
        <xdr:cNvSpPr txBox="1"/>
      </xdr:nvSpPr>
      <xdr:spPr>
        <a:xfrm>
          <a:off x="3352800" y="7572375"/>
          <a:ext cx="2628902" cy="1186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r>
            <a:rPr lang="es-ES" sz="900">
              <a:latin typeface="Arial" pitchFamily="34" charset="0"/>
              <a:cs typeface="Arial" pitchFamily="34" charset="0"/>
            </a:rPr>
            <a:t>______________________________________</a:t>
          </a:r>
        </a:p>
        <a:p>
          <a:pPr algn="ctr"/>
          <a:r>
            <a:rPr lang="es-ES" sz="900" b="1" baseline="0">
              <a:latin typeface="Arial" pitchFamily="34" charset="0"/>
              <a:cs typeface="Arial" pitchFamily="34" charset="0"/>
            </a:rPr>
            <a:t>Ing. Ana Laura Monserrat Velázquez Marban</a:t>
          </a:r>
        </a:p>
        <a:p>
          <a:pPr algn="ctr"/>
          <a:r>
            <a:rPr lang="es-ES" sz="900" baseline="0">
              <a:latin typeface="Arial" pitchFamily="34" charset="0"/>
              <a:cs typeface="Arial" pitchFamily="34" charset="0"/>
            </a:rPr>
            <a:t>Encargada de la Dirección de Administración y Finanzas</a:t>
          </a:r>
          <a:endParaRPr lang="es-ES" sz="900"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02"/>
  <sheetViews>
    <sheetView tabSelected="1" workbookViewId="0">
      <selection activeCell="E44" sqref="E44"/>
    </sheetView>
  </sheetViews>
  <sheetFormatPr baseColWidth="10" defaultRowHeight="14.25" x14ac:dyDescent="0.25"/>
  <cols>
    <col min="1" max="1" width="8.140625" style="1" customWidth="1"/>
    <col min="2" max="2" width="34.140625" style="1" customWidth="1"/>
    <col min="3" max="3" width="11.5703125" style="1" customWidth="1"/>
    <col min="4" max="4" width="12.42578125" style="1" customWidth="1"/>
    <col min="5" max="5" width="12" style="1" customWidth="1"/>
    <col min="6" max="6" width="10.7109375" style="1" customWidth="1"/>
    <col min="7" max="7" width="13.42578125" style="1" customWidth="1"/>
    <col min="8" max="8" width="10.7109375" style="1" customWidth="1"/>
    <col min="9" max="9" width="10.85546875" style="1" customWidth="1"/>
    <col min="10" max="10" width="10.7109375" style="1" customWidth="1"/>
    <col min="11" max="11" width="13" style="1" customWidth="1"/>
    <col min="12" max="12" width="13.140625" style="1" customWidth="1"/>
    <col min="13" max="16384" width="11.42578125" style="1"/>
  </cols>
  <sheetData>
    <row r="6" spans="1:12" ht="18" x14ac:dyDescent="0.25">
      <c r="A6" s="126" t="s">
        <v>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8" spans="1:12" ht="15" x14ac:dyDescent="0.25">
      <c r="A8" s="127" t="s">
        <v>108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</row>
    <row r="9" spans="1:12" x14ac:dyDescent="0.25">
      <c r="A9" s="128" t="s">
        <v>65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</row>
    <row r="10" spans="1:12" x14ac:dyDescent="0.25">
      <c r="A10" s="128" t="s">
        <v>112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12" ht="8.2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8.2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x14ac:dyDescent="0.25">
      <c r="A13" s="24" t="s">
        <v>32</v>
      </c>
      <c r="B13" s="23" t="s">
        <v>37</v>
      </c>
      <c r="C13" s="24" t="s">
        <v>33</v>
      </c>
      <c r="D13" s="23" t="s">
        <v>35</v>
      </c>
      <c r="E13" s="30"/>
      <c r="F13" s="30"/>
      <c r="G13" s="24" t="s">
        <v>34</v>
      </c>
      <c r="H13" s="23" t="s">
        <v>36</v>
      </c>
      <c r="I13" s="30"/>
      <c r="J13" s="30"/>
      <c r="K13" s="30"/>
      <c r="L13" s="30"/>
    </row>
    <row r="14" spans="1:12" s="23" customFormat="1" ht="12.75" x14ac:dyDescent="0.25">
      <c r="A14" s="23" t="s">
        <v>67</v>
      </c>
    </row>
    <row r="15" spans="1:12" s="23" customFormat="1" ht="12.75" x14ac:dyDescent="0.25"/>
    <row r="16" spans="1:12" s="2" customFormat="1" ht="16.5" customHeight="1" x14ac:dyDescent="0.25">
      <c r="A16" s="129" t="s">
        <v>3</v>
      </c>
      <c r="B16" s="130"/>
      <c r="C16" s="135" t="s">
        <v>46</v>
      </c>
      <c r="D16" s="135"/>
      <c r="E16" s="135"/>
      <c r="F16" s="135"/>
      <c r="G16" s="136" t="s">
        <v>5</v>
      </c>
      <c r="H16" s="135" t="s">
        <v>2</v>
      </c>
      <c r="I16" s="120" t="s">
        <v>62</v>
      </c>
      <c r="J16" s="135" t="s">
        <v>6</v>
      </c>
      <c r="K16" s="118" t="s">
        <v>7</v>
      </c>
      <c r="L16" s="119" t="s">
        <v>8</v>
      </c>
    </row>
    <row r="17" spans="1:14" s="2" customFormat="1" ht="17.25" customHeight="1" x14ac:dyDescent="0.25">
      <c r="A17" s="131"/>
      <c r="B17" s="132"/>
      <c r="C17" s="120" t="s">
        <v>4</v>
      </c>
      <c r="D17" s="120" t="s">
        <v>60</v>
      </c>
      <c r="E17" s="120" t="s">
        <v>61</v>
      </c>
      <c r="F17" s="122" t="s">
        <v>1</v>
      </c>
      <c r="G17" s="136"/>
      <c r="H17" s="135"/>
      <c r="I17" s="137"/>
      <c r="J17" s="135"/>
      <c r="K17" s="118"/>
      <c r="L17" s="119"/>
    </row>
    <row r="18" spans="1:14" s="2" customFormat="1" ht="17.25" customHeight="1" x14ac:dyDescent="0.25">
      <c r="A18" s="133"/>
      <c r="B18" s="134"/>
      <c r="C18" s="121"/>
      <c r="D18" s="121"/>
      <c r="E18" s="121"/>
      <c r="F18" s="123"/>
      <c r="G18" s="136"/>
      <c r="H18" s="135"/>
      <c r="I18" s="121"/>
      <c r="J18" s="135"/>
      <c r="K18" s="118"/>
      <c r="L18" s="119"/>
    </row>
    <row r="19" spans="1:14" s="3" customFormat="1" ht="14.25" hidden="1" customHeight="1" x14ac:dyDescent="0.25">
      <c r="A19" s="32">
        <v>1100</v>
      </c>
      <c r="B19" s="33" t="s">
        <v>14</v>
      </c>
      <c r="C19" s="34">
        <v>66302760</v>
      </c>
      <c r="D19" s="34">
        <v>0</v>
      </c>
      <c r="E19" s="34">
        <v>0</v>
      </c>
      <c r="F19" s="35">
        <f>C19+D19-E19</f>
        <v>66302760</v>
      </c>
      <c r="G19" s="35">
        <v>0</v>
      </c>
      <c r="H19" s="34">
        <v>28566891.98</v>
      </c>
      <c r="I19" s="34">
        <f>H19</f>
        <v>28566891.98</v>
      </c>
      <c r="J19" s="34">
        <f>I19</f>
        <v>28566891.98</v>
      </c>
      <c r="K19" s="35">
        <v>0</v>
      </c>
      <c r="L19" s="35">
        <f>F19-H19</f>
        <v>37735868.019999996</v>
      </c>
    </row>
    <row r="20" spans="1:14" s="3" customFormat="1" ht="12.75" hidden="1" customHeight="1" x14ac:dyDescent="0.25">
      <c r="A20" s="32">
        <v>1300</v>
      </c>
      <c r="B20" s="33" t="s">
        <v>15</v>
      </c>
      <c r="C20" s="34">
        <v>16650312</v>
      </c>
      <c r="D20" s="34">
        <v>0</v>
      </c>
      <c r="E20" s="34">
        <v>0</v>
      </c>
      <c r="F20" s="35">
        <f t="shared" ref="F20:F23" si="0">C20+D20-E20</f>
        <v>16650312</v>
      </c>
      <c r="G20" s="35">
        <v>0</v>
      </c>
      <c r="H20" s="34">
        <v>7046966.9900000002</v>
      </c>
      <c r="I20" s="34">
        <f>H20</f>
        <v>7046966.9900000002</v>
      </c>
      <c r="J20" s="34">
        <f>I20-2458220.22-1586107.48-803667.51</f>
        <v>2198971.7799999993</v>
      </c>
      <c r="K20" s="35">
        <v>0</v>
      </c>
      <c r="L20" s="35">
        <f t="shared" ref="L20:L23" si="1">F20-H20</f>
        <v>9603345.0099999998</v>
      </c>
    </row>
    <row r="21" spans="1:14" s="3" customFormat="1" ht="12.75" hidden="1" customHeight="1" x14ac:dyDescent="0.25">
      <c r="A21" s="32">
        <v>1400</v>
      </c>
      <c r="B21" s="33" t="s">
        <v>16</v>
      </c>
      <c r="C21" s="34">
        <v>12410150</v>
      </c>
      <c r="D21" s="34">
        <v>0</v>
      </c>
      <c r="E21" s="34">
        <v>0</v>
      </c>
      <c r="F21" s="35">
        <f t="shared" si="0"/>
        <v>12410150</v>
      </c>
      <c r="G21" s="35">
        <v>0</v>
      </c>
      <c r="H21" s="34">
        <v>5300601.3499999996</v>
      </c>
      <c r="I21" s="34">
        <f>H21</f>
        <v>5300601.3499999996</v>
      </c>
      <c r="J21" s="34">
        <f>I21-209906.01-259320.35-163664.17-406997.52</f>
        <v>4260713.3000000007</v>
      </c>
      <c r="K21" s="35">
        <v>0</v>
      </c>
      <c r="L21" s="35">
        <f t="shared" si="1"/>
        <v>7109548.6500000004</v>
      </c>
    </row>
    <row r="22" spans="1:14" s="3" customFormat="1" ht="12.75" hidden="1" x14ac:dyDescent="0.25">
      <c r="A22" s="32">
        <v>1500</v>
      </c>
      <c r="B22" s="33" t="s">
        <v>17</v>
      </c>
      <c r="C22" s="34">
        <v>3672138</v>
      </c>
      <c r="D22" s="34">
        <v>0</v>
      </c>
      <c r="E22" s="34">
        <v>0</v>
      </c>
      <c r="F22" s="35">
        <f t="shared" si="0"/>
        <v>3672138</v>
      </c>
      <c r="G22" s="35">
        <v>0</v>
      </c>
      <c r="H22" s="34">
        <v>1200655.32</v>
      </c>
      <c r="I22" s="34">
        <f>H22</f>
        <v>1200655.32</v>
      </c>
      <c r="J22" s="34">
        <f t="shared" ref="J22" si="2">I22</f>
        <v>1200655.32</v>
      </c>
      <c r="K22" s="35">
        <v>0</v>
      </c>
      <c r="L22" s="35">
        <f t="shared" si="1"/>
        <v>2471482.6799999997</v>
      </c>
    </row>
    <row r="23" spans="1:14" s="3" customFormat="1" ht="12.75" hidden="1" x14ac:dyDescent="0.25">
      <c r="A23" s="32">
        <v>1700</v>
      </c>
      <c r="B23" s="33" t="s">
        <v>45</v>
      </c>
      <c r="C23" s="34">
        <v>700000</v>
      </c>
      <c r="D23" s="34">
        <v>0</v>
      </c>
      <c r="E23" s="34">
        <v>0</v>
      </c>
      <c r="F23" s="35">
        <f t="shared" si="0"/>
        <v>700000</v>
      </c>
      <c r="G23" s="35">
        <v>0</v>
      </c>
      <c r="H23" s="34">
        <v>0</v>
      </c>
      <c r="I23" s="34">
        <f>H23</f>
        <v>0</v>
      </c>
      <c r="J23" s="34">
        <v>0</v>
      </c>
      <c r="K23" s="35">
        <v>0</v>
      </c>
      <c r="L23" s="35">
        <f t="shared" si="1"/>
        <v>700000</v>
      </c>
    </row>
    <row r="24" spans="1:14" s="3" customFormat="1" ht="22.5" customHeight="1" x14ac:dyDescent="0.25">
      <c r="A24" s="36" t="s">
        <v>11</v>
      </c>
      <c r="B24" s="37"/>
      <c r="C24" s="38">
        <f>'x objeto del gasto'!C24</f>
        <v>94472354.599999994</v>
      </c>
      <c r="D24" s="38">
        <f>'x objeto del gasto'!D24</f>
        <v>0</v>
      </c>
      <c r="E24" s="38">
        <f>'x objeto del gasto'!E24</f>
        <v>223407.17999999996</v>
      </c>
      <c r="F24" s="38">
        <f>'x objeto del gasto'!F24</f>
        <v>94248947.420000002</v>
      </c>
      <c r="G24" s="38">
        <f>'x objeto del gasto'!G24</f>
        <v>65381684.829999991</v>
      </c>
      <c r="H24" s="38">
        <f>'x objeto del gasto'!H24</f>
        <v>64525739.639999993</v>
      </c>
      <c r="I24" s="38">
        <f>'x objeto del gasto'!I24</f>
        <v>62495623.969999991</v>
      </c>
      <c r="J24" s="38">
        <f>'x objeto del gasto'!J24</f>
        <v>59896837.269999988</v>
      </c>
      <c r="K24" s="38">
        <f>F24-G24</f>
        <v>28867262.590000011</v>
      </c>
      <c r="L24" s="38">
        <f>F24-H24</f>
        <v>29723207.780000009</v>
      </c>
      <c r="N24" s="28"/>
    </row>
    <row r="25" spans="1:14" s="3" customFormat="1" ht="13.5" hidden="1" customHeight="1" x14ac:dyDescent="0.25">
      <c r="A25" s="39">
        <v>2100</v>
      </c>
      <c r="B25" s="40" t="s">
        <v>18</v>
      </c>
      <c r="C25" s="38">
        <v>1815748</v>
      </c>
      <c r="D25" s="38">
        <v>0</v>
      </c>
      <c r="E25" s="38">
        <v>0</v>
      </c>
      <c r="F25" s="41">
        <f t="shared" ref="F25:F31" si="3">C25+D25-E25</f>
        <v>1815748</v>
      </c>
      <c r="G25" s="41">
        <v>0</v>
      </c>
      <c r="H25" s="38">
        <v>2975095.12</v>
      </c>
      <c r="I25" s="38">
        <f t="shared" ref="I25:J31" si="4">H25</f>
        <v>2975095.12</v>
      </c>
      <c r="J25" s="38">
        <f t="shared" si="4"/>
        <v>2975095.12</v>
      </c>
      <c r="K25" s="38">
        <f t="shared" ref="K25:K49" si="5">F25-G25</f>
        <v>1815748</v>
      </c>
      <c r="L25" s="38">
        <f t="shared" ref="L25:L49" si="6">F25-H25</f>
        <v>-1159347.1200000001</v>
      </c>
      <c r="M25" s="4"/>
    </row>
    <row r="26" spans="1:14" s="3" customFormat="1" ht="14.25" hidden="1" customHeight="1" x14ac:dyDescent="0.25">
      <c r="A26" s="39">
        <v>2200</v>
      </c>
      <c r="B26" s="40" t="s">
        <v>19</v>
      </c>
      <c r="C26" s="38">
        <v>671312</v>
      </c>
      <c r="D26" s="38">
        <v>0</v>
      </c>
      <c r="E26" s="38">
        <v>0</v>
      </c>
      <c r="F26" s="41">
        <f t="shared" si="3"/>
        <v>671312</v>
      </c>
      <c r="G26" s="41">
        <v>0</v>
      </c>
      <c r="H26" s="38">
        <v>13309976.460000001</v>
      </c>
      <c r="I26" s="38">
        <f t="shared" si="4"/>
        <v>13309976.460000001</v>
      </c>
      <c r="J26" s="38">
        <f t="shared" si="4"/>
        <v>13309976.460000001</v>
      </c>
      <c r="K26" s="38">
        <f t="shared" si="5"/>
        <v>671312</v>
      </c>
      <c r="L26" s="38">
        <f t="shared" si="6"/>
        <v>-12638664.460000001</v>
      </c>
      <c r="M26" s="4"/>
      <c r="N26" s="4"/>
    </row>
    <row r="27" spans="1:14" s="3" customFormat="1" ht="14.25" hidden="1" customHeight="1" x14ac:dyDescent="0.25">
      <c r="A27" s="39">
        <v>2400</v>
      </c>
      <c r="B27" s="40" t="s">
        <v>20</v>
      </c>
      <c r="C27" s="38">
        <v>902962</v>
      </c>
      <c r="D27" s="38">
        <v>0</v>
      </c>
      <c r="E27" s="38">
        <v>0</v>
      </c>
      <c r="F27" s="41">
        <f t="shared" si="3"/>
        <v>902962</v>
      </c>
      <c r="G27" s="41">
        <v>0</v>
      </c>
      <c r="H27" s="38">
        <v>133140</v>
      </c>
      <c r="I27" s="38">
        <f t="shared" si="4"/>
        <v>133140</v>
      </c>
      <c r="J27" s="38">
        <f t="shared" si="4"/>
        <v>133140</v>
      </c>
      <c r="K27" s="38">
        <f t="shared" si="5"/>
        <v>902962</v>
      </c>
      <c r="L27" s="38">
        <f t="shared" si="6"/>
        <v>769822</v>
      </c>
      <c r="M27" s="4"/>
    </row>
    <row r="28" spans="1:14" s="3" customFormat="1" ht="21" hidden="1" customHeight="1" x14ac:dyDescent="0.25">
      <c r="A28" s="39">
        <v>2500</v>
      </c>
      <c r="B28" s="42" t="s">
        <v>22</v>
      </c>
      <c r="C28" s="38">
        <v>54370</v>
      </c>
      <c r="D28" s="38">
        <v>0</v>
      </c>
      <c r="E28" s="38">
        <v>0</v>
      </c>
      <c r="F28" s="41">
        <f t="shared" si="3"/>
        <v>54370</v>
      </c>
      <c r="G28" s="41">
        <v>0</v>
      </c>
      <c r="H28" s="38">
        <v>80268.820000000007</v>
      </c>
      <c r="I28" s="38">
        <f t="shared" si="4"/>
        <v>80268.820000000007</v>
      </c>
      <c r="J28" s="38">
        <f t="shared" si="4"/>
        <v>80268.820000000007</v>
      </c>
      <c r="K28" s="38">
        <f t="shared" si="5"/>
        <v>54370</v>
      </c>
      <c r="L28" s="38">
        <f t="shared" si="6"/>
        <v>-25898.820000000007</v>
      </c>
      <c r="M28" s="4"/>
    </row>
    <row r="29" spans="1:14" s="3" customFormat="1" ht="12" hidden="1" x14ac:dyDescent="0.25">
      <c r="A29" s="39">
        <v>2600</v>
      </c>
      <c r="B29" s="40" t="s">
        <v>10</v>
      </c>
      <c r="C29" s="38">
        <v>1153928</v>
      </c>
      <c r="D29" s="38">
        <v>0</v>
      </c>
      <c r="E29" s="38">
        <v>0</v>
      </c>
      <c r="F29" s="41">
        <f t="shared" si="3"/>
        <v>1153928</v>
      </c>
      <c r="G29" s="41">
        <v>0</v>
      </c>
      <c r="H29" s="38">
        <v>534731.37</v>
      </c>
      <c r="I29" s="38">
        <f t="shared" si="4"/>
        <v>534731.37</v>
      </c>
      <c r="J29" s="38">
        <f t="shared" si="4"/>
        <v>534731.37</v>
      </c>
      <c r="K29" s="38">
        <f t="shared" si="5"/>
        <v>1153928</v>
      </c>
      <c r="L29" s="38">
        <f t="shared" si="6"/>
        <v>619196.63</v>
      </c>
      <c r="M29" s="4"/>
    </row>
    <row r="30" spans="1:14" s="3" customFormat="1" ht="24" hidden="1" x14ac:dyDescent="0.25">
      <c r="A30" s="39">
        <v>2700</v>
      </c>
      <c r="B30" s="42" t="s">
        <v>21</v>
      </c>
      <c r="C30" s="38">
        <v>152115</v>
      </c>
      <c r="D30" s="38">
        <v>0</v>
      </c>
      <c r="E30" s="38">
        <v>0</v>
      </c>
      <c r="F30" s="41">
        <f t="shared" si="3"/>
        <v>152115</v>
      </c>
      <c r="G30" s="41">
        <v>0</v>
      </c>
      <c r="H30" s="38">
        <v>30573.14</v>
      </c>
      <c r="I30" s="38">
        <f t="shared" si="4"/>
        <v>30573.14</v>
      </c>
      <c r="J30" s="38">
        <f t="shared" si="4"/>
        <v>30573.14</v>
      </c>
      <c r="K30" s="38">
        <f t="shared" si="5"/>
        <v>152115</v>
      </c>
      <c r="L30" s="38">
        <f t="shared" si="6"/>
        <v>121541.86</v>
      </c>
      <c r="M30" s="4"/>
    </row>
    <row r="31" spans="1:14" s="3" customFormat="1" ht="12" hidden="1" x14ac:dyDescent="0.25">
      <c r="A31" s="39">
        <v>2900</v>
      </c>
      <c r="B31" s="42" t="s">
        <v>39</v>
      </c>
      <c r="C31" s="38">
        <v>683085</v>
      </c>
      <c r="D31" s="38">
        <v>0</v>
      </c>
      <c r="E31" s="38">
        <v>0</v>
      </c>
      <c r="F31" s="41">
        <f t="shared" si="3"/>
        <v>683085</v>
      </c>
      <c r="G31" s="41">
        <v>0</v>
      </c>
      <c r="H31" s="38">
        <v>252184.01</v>
      </c>
      <c r="I31" s="38">
        <f t="shared" si="4"/>
        <v>252184.01</v>
      </c>
      <c r="J31" s="38">
        <f t="shared" si="4"/>
        <v>252184.01</v>
      </c>
      <c r="K31" s="38">
        <f t="shared" si="5"/>
        <v>683085</v>
      </c>
      <c r="L31" s="38">
        <f t="shared" si="6"/>
        <v>430900.99</v>
      </c>
      <c r="M31" s="4"/>
    </row>
    <row r="32" spans="1:14" s="3" customFormat="1" ht="21.75" customHeight="1" x14ac:dyDescent="0.25">
      <c r="A32" s="36" t="s">
        <v>12</v>
      </c>
      <c r="B32" s="37"/>
      <c r="C32" s="38">
        <f>'x objeto del gasto'!C32</f>
        <v>4554089.6399999997</v>
      </c>
      <c r="D32" s="38">
        <f>'x objeto del gasto'!D32</f>
        <v>0</v>
      </c>
      <c r="E32" s="38">
        <f>'x objeto del gasto'!E32</f>
        <v>0</v>
      </c>
      <c r="F32" s="38">
        <f>'x objeto del gasto'!F32</f>
        <v>4554089.6399999997</v>
      </c>
      <c r="G32" s="38">
        <f>'x objeto del gasto'!G32</f>
        <v>2525969.6100000003</v>
      </c>
      <c r="H32" s="38">
        <f>'x objeto del gasto'!H32</f>
        <v>2408751.36</v>
      </c>
      <c r="I32" s="38">
        <f>'x objeto del gasto'!I32</f>
        <v>2379730.1700000004</v>
      </c>
      <c r="J32" s="38">
        <f>'x objeto del gasto'!J32</f>
        <v>2365089.8200000003</v>
      </c>
      <c r="K32" s="38">
        <f t="shared" si="5"/>
        <v>2028120.0299999993</v>
      </c>
      <c r="L32" s="38">
        <f t="shared" si="6"/>
        <v>2145338.2799999998</v>
      </c>
      <c r="M32" s="4"/>
      <c r="N32" s="28"/>
    </row>
    <row r="33" spans="1:14" s="3" customFormat="1" ht="14.25" hidden="1" customHeight="1" x14ac:dyDescent="0.25">
      <c r="A33" s="39">
        <v>3100</v>
      </c>
      <c r="B33" s="40" t="s">
        <v>23</v>
      </c>
      <c r="C33" s="38">
        <v>3527512</v>
      </c>
      <c r="D33" s="38">
        <v>0</v>
      </c>
      <c r="E33" s="38">
        <v>0</v>
      </c>
      <c r="F33" s="41">
        <f t="shared" ref="F33:F43" si="7">C33+D33-E33</f>
        <v>3527512</v>
      </c>
      <c r="G33" s="38">
        <v>0</v>
      </c>
      <c r="H33" s="38">
        <v>1735779.89</v>
      </c>
      <c r="I33" s="38">
        <f t="shared" ref="I33:J41" si="8">H33</f>
        <v>1735779.89</v>
      </c>
      <c r="J33" s="38">
        <f>I33-120055-43301-46274.47</f>
        <v>1526149.42</v>
      </c>
      <c r="K33" s="38">
        <f t="shared" si="5"/>
        <v>3527512</v>
      </c>
      <c r="L33" s="38">
        <f t="shared" si="6"/>
        <v>1791732.11</v>
      </c>
      <c r="M33" s="4"/>
    </row>
    <row r="34" spans="1:14" s="3" customFormat="1" ht="14.25" hidden="1" customHeight="1" x14ac:dyDescent="0.25">
      <c r="A34" s="39">
        <v>3200</v>
      </c>
      <c r="B34" s="40" t="s">
        <v>24</v>
      </c>
      <c r="C34" s="38">
        <v>825307</v>
      </c>
      <c r="D34" s="38">
        <v>0</v>
      </c>
      <c r="E34" s="38">
        <v>0</v>
      </c>
      <c r="F34" s="41">
        <f t="shared" si="7"/>
        <v>825307</v>
      </c>
      <c r="G34" s="38">
        <v>0</v>
      </c>
      <c r="H34" s="38">
        <v>508226.72</v>
      </c>
      <c r="I34" s="38">
        <f t="shared" si="8"/>
        <v>508226.72</v>
      </c>
      <c r="J34" s="38">
        <f t="shared" si="8"/>
        <v>508226.72</v>
      </c>
      <c r="K34" s="38">
        <f t="shared" si="5"/>
        <v>825307</v>
      </c>
      <c r="L34" s="38">
        <f t="shared" si="6"/>
        <v>317080.28000000003</v>
      </c>
      <c r="M34" s="4"/>
    </row>
    <row r="35" spans="1:14" s="3" customFormat="1" ht="24" hidden="1" x14ac:dyDescent="0.25">
      <c r="A35" s="39">
        <v>3300</v>
      </c>
      <c r="B35" s="42" t="s">
        <v>25</v>
      </c>
      <c r="C35" s="38">
        <v>5737277</v>
      </c>
      <c r="D35" s="38">
        <v>0</v>
      </c>
      <c r="E35" s="38">
        <v>0</v>
      </c>
      <c r="F35" s="41">
        <f t="shared" si="7"/>
        <v>5737277</v>
      </c>
      <c r="G35" s="38">
        <v>0</v>
      </c>
      <c r="H35" s="38">
        <v>2245099.5099999998</v>
      </c>
      <c r="I35" s="38">
        <f t="shared" si="8"/>
        <v>2245099.5099999998</v>
      </c>
      <c r="J35" s="38">
        <f>I35-156579.87</f>
        <v>2088519.6399999997</v>
      </c>
      <c r="K35" s="38">
        <f t="shared" si="5"/>
        <v>5737277</v>
      </c>
      <c r="L35" s="38">
        <f t="shared" si="6"/>
        <v>3492177.49</v>
      </c>
      <c r="M35" s="4"/>
    </row>
    <row r="36" spans="1:14" s="3" customFormat="1" ht="36" hidden="1" x14ac:dyDescent="0.25">
      <c r="A36" s="39">
        <v>3400</v>
      </c>
      <c r="B36" s="42" t="s">
        <v>26</v>
      </c>
      <c r="C36" s="38">
        <v>778000</v>
      </c>
      <c r="D36" s="38">
        <v>0</v>
      </c>
      <c r="E36" s="38">
        <v>0</v>
      </c>
      <c r="F36" s="41">
        <f t="shared" si="7"/>
        <v>778000</v>
      </c>
      <c r="G36" s="38">
        <v>0</v>
      </c>
      <c r="H36" s="38">
        <v>301598.62</v>
      </c>
      <c r="I36" s="38">
        <f t="shared" si="8"/>
        <v>301598.62</v>
      </c>
      <c r="J36" s="38">
        <f t="shared" si="8"/>
        <v>301598.62</v>
      </c>
      <c r="K36" s="38">
        <f t="shared" si="5"/>
        <v>778000</v>
      </c>
      <c r="L36" s="38">
        <f t="shared" si="6"/>
        <v>476401.38</v>
      </c>
      <c r="M36" s="4"/>
    </row>
    <row r="37" spans="1:14" s="3" customFormat="1" ht="12" hidden="1" x14ac:dyDescent="0.25">
      <c r="A37" s="39">
        <v>3500</v>
      </c>
      <c r="B37" s="40" t="s">
        <v>27</v>
      </c>
      <c r="C37" s="38">
        <v>3344787</v>
      </c>
      <c r="D37" s="38">
        <v>0</v>
      </c>
      <c r="E37" s="38">
        <v>0</v>
      </c>
      <c r="F37" s="41">
        <f t="shared" si="7"/>
        <v>3344787</v>
      </c>
      <c r="G37" s="38">
        <v>0</v>
      </c>
      <c r="H37" s="38">
        <v>1224119.9099999999</v>
      </c>
      <c r="I37" s="38">
        <f t="shared" si="8"/>
        <v>1224119.9099999999</v>
      </c>
      <c r="J37" s="38">
        <f>I37-174670.74</f>
        <v>1049449.17</v>
      </c>
      <c r="K37" s="38">
        <f t="shared" si="5"/>
        <v>3344787</v>
      </c>
      <c r="L37" s="38">
        <f t="shared" si="6"/>
        <v>2120667.09</v>
      </c>
      <c r="M37" s="4"/>
    </row>
    <row r="38" spans="1:14" s="3" customFormat="1" ht="24" hidden="1" x14ac:dyDescent="0.25">
      <c r="A38" s="39">
        <v>3600</v>
      </c>
      <c r="B38" s="43" t="s">
        <v>28</v>
      </c>
      <c r="C38" s="38">
        <v>706190</v>
      </c>
      <c r="D38" s="38">
        <v>0</v>
      </c>
      <c r="E38" s="38">
        <v>0</v>
      </c>
      <c r="F38" s="41">
        <f t="shared" si="7"/>
        <v>706190</v>
      </c>
      <c r="G38" s="38">
        <v>0</v>
      </c>
      <c r="H38" s="38">
        <v>245021.91</v>
      </c>
      <c r="I38" s="38">
        <f t="shared" si="8"/>
        <v>245021.91</v>
      </c>
      <c r="J38" s="38">
        <f t="shared" si="8"/>
        <v>245021.91</v>
      </c>
      <c r="K38" s="38">
        <f t="shared" si="5"/>
        <v>706190</v>
      </c>
      <c r="L38" s="38">
        <f t="shared" si="6"/>
        <v>461168.08999999997</v>
      </c>
      <c r="M38" s="4"/>
    </row>
    <row r="39" spans="1:14" s="3" customFormat="1" ht="13.5" hidden="1" customHeight="1" x14ac:dyDescent="0.25">
      <c r="A39" s="39">
        <v>3700</v>
      </c>
      <c r="B39" s="40" t="s">
        <v>29</v>
      </c>
      <c r="C39" s="38">
        <v>1709437</v>
      </c>
      <c r="D39" s="38">
        <v>0</v>
      </c>
      <c r="E39" s="38">
        <v>0</v>
      </c>
      <c r="F39" s="41">
        <f t="shared" si="7"/>
        <v>1709437</v>
      </c>
      <c r="G39" s="38">
        <v>0</v>
      </c>
      <c r="H39" s="38">
        <v>434641.99</v>
      </c>
      <c r="I39" s="38">
        <f t="shared" si="8"/>
        <v>434641.99</v>
      </c>
      <c r="J39" s="38">
        <f t="shared" si="8"/>
        <v>434641.99</v>
      </c>
      <c r="K39" s="38">
        <f t="shared" si="5"/>
        <v>1709437</v>
      </c>
      <c r="L39" s="38">
        <f t="shared" si="6"/>
        <v>1274795.01</v>
      </c>
      <c r="M39" s="4"/>
    </row>
    <row r="40" spans="1:14" s="3" customFormat="1" ht="12.75" hidden="1" customHeight="1" x14ac:dyDescent="0.25">
      <c r="A40" s="39">
        <v>3800</v>
      </c>
      <c r="B40" s="40" t="s">
        <v>30</v>
      </c>
      <c r="C40" s="38">
        <v>533634</v>
      </c>
      <c r="D40" s="38">
        <v>0</v>
      </c>
      <c r="E40" s="38">
        <v>0</v>
      </c>
      <c r="F40" s="41">
        <f t="shared" si="7"/>
        <v>533634</v>
      </c>
      <c r="G40" s="38">
        <v>0</v>
      </c>
      <c r="H40" s="38">
        <v>536602.92000000004</v>
      </c>
      <c r="I40" s="38">
        <f t="shared" si="8"/>
        <v>536602.92000000004</v>
      </c>
      <c r="J40" s="38">
        <f t="shared" si="8"/>
        <v>536602.92000000004</v>
      </c>
      <c r="K40" s="38">
        <f t="shared" si="5"/>
        <v>533634</v>
      </c>
      <c r="L40" s="38">
        <f t="shared" si="6"/>
        <v>-2968.9200000000419</v>
      </c>
      <c r="M40" s="4"/>
    </row>
    <row r="41" spans="1:14" s="3" customFormat="1" ht="1.5" hidden="1" customHeight="1" x14ac:dyDescent="0.25">
      <c r="A41" s="39">
        <v>3900</v>
      </c>
      <c r="B41" s="40" t="s">
        <v>38</v>
      </c>
      <c r="C41" s="38">
        <v>4467087</v>
      </c>
      <c r="D41" s="38">
        <v>0</v>
      </c>
      <c r="E41" s="38">
        <v>0</v>
      </c>
      <c r="F41" s="41">
        <f t="shared" si="7"/>
        <v>4467087</v>
      </c>
      <c r="G41" s="41">
        <v>0</v>
      </c>
      <c r="H41" s="38">
        <v>1865184.57</v>
      </c>
      <c r="I41" s="38">
        <f t="shared" si="8"/>
        <v>1865184.57</v>
      </c>
      <c r="J41" s="38">
        <f>I41-113950</f>
        <v>1751234.57</v>
      </c>
      <c r="K41" s="38">
        <f t="shared" si="5"/>
        <v>4467087</v>
      </c>
      <c r="L41" s="38">
        <f t="shared" si="6"/>
        <v>2601902.4299999997</v>
      </c>
      <c r="M41" s="4"/>
    </row>
    <row r="42" spans="1:14" s="3" customFormat="1" ht="22.5" customHeight="1" x14ac:dyDescent="0.25">
      <c r="A42" s="44" t="s">
        <v>9</v>
      </c>
      <c r="B42" s="39"/>
      <c r="C42" s="38">
        <f>'x objeto del gasto'!C42</f>
        <v>22065896.940000001</v>
      </c>
      <c r="D42" s="38">
        <f>'x objeto del gasto'!D42</f>
        <v>0</v>
      </c>
      <c r="E42" s="38">
        <f>'x objeto del gasto'!E42</f>
        <v>0</v>
      </c>
      <c r="F42" s="38">
        <f>'x objeto del gasto'!F42</f>
        <v>22065896.940000001</v>
      </c>
      <c r="G42" s="38">
        <f>'x objeto del gasto'!G42</f>
        <v>13133231.750000004</v>
      </c>
      <c r="H42" s="38">
        <f>'x objeto del gasto'!H42</f>
        <v>13000640.240000002</v>
      </c>
      <c r="I42" s="38">
        <f>'x objeto del gasto'!I42</f>
        <v>12808678.560000002</v>
      </c>
      <c r="J42" s="38">
        <f>'x objeto del gasto'!J42</f>
        <v>12805388.560000002</v>
      </c>
      <c r="K42" s="38">
        <f t="shared" si="5"/>
        <v>8932665.1899999976</v>
      </c>
      <c r="L42" s="38">
        <f t="shared" si="6"/>
        <v>9065256.6999999993</v>
      </c>
      <c r="M42" s="4"/>
      <c r="N42" s="28"/>
    </row>
    <row r="43" spans="1:14" s="3" customFormat="1" ht="13.5" hidden="1" customHeight="1" x14ac:dyDescent="0.25">
      <c r="A43" s="39">
        <v>4300</v>
      </c>
      <c r="B43" s="40" t="s">
        <v>44</v>
      </c>
      <c r="C43" s="38">
        <v>209999</v>
      </c>
      <c r="D43" s="38">
        <v>0</v>
      </c>
      <c r="E43" s="38">
        <v>0</v>
      </c>
      <c r="F43" s="41">
        <f t="shared" si="7"/>
        <v>209999</v>
      </c>
      <c r="G43" s="38">
        <v>0</v>
      </c>
      <c r="H43" s="38">
        <v>79240</v>
      </c>
      <c r="I43" s="38">
        <f>H43</f>
        <v>79240</v>
      </c>
      <c r="J43" s="38">
        <f>I43</f>
        <v>79240</v>
      </c>
      <c r="K43" s="38">
        <f t="shared" si="5"/>
        <v>209999</v>
      </c>
      <c r="L43" s="38">
        <f t="shared" si="6"/>
        <v>130759</v>
      </c>
    </row>
    <row r="44" spans="1:14" s="3" customFormat="1" ht="23.25" customHeight="1" x14ac:dyDescent="0.25">
      <c r="A44" s="44" t="s">
        <v>43</v>
      </c>
      <c r="B44" s="45"/>
      <c r="C44" s="38">
        <f>'x objeto del gasto'!C44</f>
        <v>234950</v>
      </c>
      <c r="D44" s="38">
        <f>'x objeto del gasto'!D44</f>
        <v>0</v>
      </c>
      <c r="E44" s="38">
        <f>'x objeto del gasto'!E44</f>
        <v>0</v>
      </c>
      <c r="F44" s="38">
        <f>'x objeto del gasto'!F44</f>
        <v>234950</v>
      </c>
      <c r="G44" s="38">
        <f>'x objeto del gasto'!G44</f>
        <v>130235</v>
      </c>
      <c r="H44" s="38">
        <f>'x objeto del gasto'!H44</f>
        <v>130235</v>
      </c>
      <c r="I44" s="38">
        <f>'x objeto del gasto'!I44</f>
        <v>130235</v>
      </c>
      <c r="J44" s="38">
        <f>'x objeto del gasto'!J44</f>
        <v>117950</v>
      </c>
      <c r="K44" s="38">
        <f t="shared" si="5"/>
        <v>104715</v>
      </c>
      <c r="L44" s="38">
        <f t="shared" si="6"/>
        <v>104715</v>
      </c>
      <c r="M44" s="4"/>
      <c r="N44" s="28"/>
    </row>
    <row r="45" spans="1:14" s="3" customFormat="1" ht="12" hidden="1" x14ac:dyDescent="0.25">
      <c r="A45" s="39">
        <v>5100</v>
      </c>
      <c r="B45" s="43" t="s">
        <v>31</v>
      </c>
      <c r="C45" s="38">
        <v>2144800</v>
      </c>
      <c r="D45" s="38">
        <v>0</v>
      </c>
      <c r="E45" s="38">
        <v>0</v>
      </c>
      <c r="F45" s="41">
        <f t="shared" ref="F45:F48" si="9">C45+D45-E45</f>
        <v>2144800</v>
      </c>
      <c r="G45" s="38">
        <v>0</v>
      </c>
      <c r="H45" s="38">
        <f>40000+25337.64</f>
        <v>65337.64</v>
      </c>
      <c r="I45" s="38">
        <f t="shared" ref="I45:I48" si="10">H45</f>
        <v>65337.64</v>
      </c>
      <c r="J45" s="38">
        <f t="shared" ref="J45:J48" si="11">I45</f>
        <v>65337.64</v>
      </c>
      <c r="K45" s="38">
        <f t="shared" si="5"/>
        <v>2144800</v>
      </c>
      <c r="L45" s="38">
        <f t="shared" si="6"/>
        <v>2079462.36</v>
      </c>
    </row>
    <row r="46" spans="1:14" s="3" customFormat="1" ht="12" hidden="1" x14ac:dyDescent="0.25">
      <c r="A46" s="39">
        <v>5200</v>
      </c>
      <c r="B46" s="42" t="s">
        <v>41</v>
      </c>
      <c r="C46" s="38">
        <v>136300</v>
      </c>
      <c r="D46" s="38">
        <v>0</v>
      </c>
      <c r="E46" s="38">
        <v>0</v>
      </c>
      <c r="F46" s="41">
        <f t="shared" si="9"/>
        <v>136300</v>
      </c>
      <c r="G46" s="38">
        <v>0</v>
      </c>
      <c r="H46" s="38">
        <v>0</v>
      </c>
      <c r="I46" s="38">
        <f t="shared" si="10"/>
        <v>0</v>
      </c>
      <c r="J46" s="38">
        <f t="shared" si="11"/>
        <v>0</v>
      </c>
      <c r="K46" s="38">
        <f t="shared" si="5"/>
        <v>136300</v>
      </c>
      <c r="L46" s="38">
        <f t="shared" si="6"/>
        <v>136300</v>
      </c>
    </row>
    <row r="47" spans="1:14" s="3" customFormat="1" ht="12" hidden="1" x14ac:dyDescent="0.25">
      <c r="A47" s="39">
        <v>5300</v>
      </c>
      <c r="B47" s="42" t="s">
        <v>47</v>
      </c>
      <c r="C47" s="38">
        <v>1000</v>
      </c>
      <c r="D47" s="38"/>
      <c r="E47" s="38"/>
      <c r="F47" s="41">
        <f t="shared" si="9"/>
        <v>1000</v>
      </c>
      <c r="G47" s="38"/>
      <c r="H47" s="38">
        <v>0</v>
      </c>
      <c r="I47" s="38">
        <f t="shared" si="10"/>
        <v>0</v>
      </c>
      <c r="J47" s="38">
        <f t="shared" si="11"/>
        <v>0</v>
      </c>
      <c r="K47" s="38">
        <f t="shared" si="5"/>
        <v>1000</v>
      </c>
      <c r="L47" s="38">
        <f t="shared" si="6"/>
        <v>1000</v>
      </c>
    </row>
    <row r="48" spans="1:14" s="3" customFormat="1" ht="12" hidden="1" x14ac:dyDescent="0.25">
      <c r="A48" s="39">
        <v>5600</v>
      </c>
      <c r="B48" s="40" t="s">
        <v>40</v>
      </c>
      <c r="C48" s="38">
        <v>2006000</v>
      </c>
      <c r="D48" s="38">
        <v>0</v>
      </c>
      <c r="E48" s="38">
        <v>0</v>
      </c>
      <c r="F48" s="41">
        <f t="shared" si="9"/>
        <v>2006000</v>
      </c>
      <c r="G48" s="41">
        <v>0</v>
      </c>
      <c r="H48" s="38">
        <f>6869.18</f>
        <v>6869.18</v>
      </c>
      <c r="I48" s="38">
        <f t="shared" si="10"/>
        <v>6869.18</v>
      </c>
      <c r="J48" s="38">
        <f t="shared" si="11"/>
        <v>6869.18</v>
      </c>
      <c r="K48" s="38">
        <f t="shared" si="5"/>
        <v>2006000</v>
      </c>
      <c r="L48" s="38">
        <f t="shared" si="6"/>
        <v>1999130.82</v>
      </c>
    </row>
    <row r="49" spans="1:14" s="3" customFormat="1" ht="24" customHeight="1" x14ac:dyDescent="0.25">
      <c r="A49" s="44" t="s">
        <v>13</v>
      </c>
      <c r="B49" s="39"/>
      <c r="C49" s="38">
        <f>'x objeto del gasto'!C49</f>
        <v>117420</v>
      </c>
      <c r="D49" s="38">
        <f>'x objeto del gasto'!D49</f>
        <v>0</v>
      </c>
      <c r="E49" s="38">
        <f>'x objeto del gasto'!E49</f>
        <v>0</v>
      </c>
      <c r="F49" s="38">
        <f>'x objeto del gasto'!F49</f>
        <v>117420</v>
      </c>
      <c r="G49" s="38">
        <f>'x objeto del gasto'!G49</f>
        <v>48785.14</v>
      </c>
      <c r="H49" s="38">
        <f>'x objeto del gasto'!H49</f>
        <v>48785.14</v>
      </c>
      <c r="I49" s="38">
        <f>'x objeto del gasto'!I49</f>
        <v>44297.729999999996</v>
      </c>
      <c r="J49" s="38">
        <f>'x objeto del gasto'!J49</f>
        <v>44297.729999999996</v>
      </c>
      <c r="K49" s="38">
        <f t="shared" si="5"/>
        <v>68634.86</v>
      </c>
      <c r="L49" s="38">
        <f t="shared" si="6"/>
        <v>68634.86</v>
      </c>
      <c r="N49" s="28"/>
    </row>
    <row r="50" spans="1:14" s="3" customFormat="1" ht="8.25" customHeight="1" x14ac:dyDescent="0.25">
      <c r="A50" s="20"/>
      <c r="B50" s="20"/>
      <c r="C50" s="21"/>
      <c r="D50" s="21"/>
      <c r="E50" s="21"/>
      <c r="F50" s="21"/>
      <c r="G50" s="18"/>
      <c r="H50" s="21"/>
      <c r="I50" s="21"/>
      <c r="J50" s="21"/>
      <c r="K50" s="18"/>
      <c r="L50" s="18"/>
    </row>
    <row r="51" spans="1:14" s="3" customFormat="1" ht="16.5" customHeight="1" x14ac:dyDescent="0.25">
      <c r="A51" s="115" t="s">
        <v>49</v>
      </c>
      <c r="B51" s="116"/>
      <c r="C51" s="19">
        <f>SUM(C49,C42,C32,C24,C44)</f>
        <v>121444711.17999999</v>
      </c>
      <c r="D51" s="19">
        <f t="shared" ref="D51:K51" si="12">SUM(D49,D42,D32,D24,D44)</f>
        <v>0</v>
      </c>
      <c r="E51" s="19">
        <f t="shared" si="12"/>
        <v>223407.17999999996</v>
      </c>
      <c r="F51" s="19">
        <f t="shared" si="12"/>
        <v>121221304</v>
      </c>
      <c r="G51" s="19">
        <f t="shared" si="12"/>
        <v>81219906.329999998</v>
      </c>
      <c r="H51" s="19">
        <f t="shared" si="12"/>
        <v>80114151.379999995</v>
      </c>
      <c r="I51" s="19">
        <f t="shared" si="12"/>
        <v>77858565.429999992</v>
      </c>
      <c r="J51" s="19">
        <f>SUM(J49,J42,J32,J24,J44)</f>
        <v>75229563.379999995</v>
      </c>
      <c r="K51" s="19">
        <f t="shared" si="12"/>
        <v>40001397.670000009</v>
      </c>
      <c r="L51" s="19">
        <f>L24+L32+L42+L44+L49</f>
        <v>41107152.620000005</v>
      </c>
    </row>
    <row r="52" spans="1:14" s="3" customFormat="1" ht="26.25" customHeight="1" x14ac:dyDescent="0.25">
      <c r="A52" s="3" t="s">
        <v>50</v>
      </c>
      <c r="B52" s="124" t="s">
        <v>114</v>
      </c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N52" s="4"/>
    </row>
    <row r="53" spans="1:14" s="3" customFormat="1" ht="16.5" customHeight="1" x14ac:dyDescent="0.25">
      <c r="B53" s="125" t="s">
        <v>113</v>
      </c>
      <c r="C53" s="125"/>
      <c r="D53" s="125"/>
      <c r="E53" s="125"/>
      <c r="F53" s="125"/>
      <c r="G53" s="125"/>
      <c r="H53" s="125"/>
      <c r="I53" s="125"/>
      <c r="J53" s="60"/>
      <c r="K53" s="60"/>
      <c r="L53" s="59"/>
      <c r="N53" s="4"/>
    </row>
    <row r="54" spans="1:14" s="3" customFormat="1" ht="15.75" customHeight="1" x14ac:dyDescent="0.25">
      <c r="B54" s="59"/>
      <c r="N54" s="4"/>
    </row>
    <row r="55" spans="1:14" s="3" customFormat="1" ht="22.5" customHeight="1" x14ac:dyDescent="0.25"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</row>
    <row r="56" spans="1:14" s="3" customFormat="1" ht="26.25" customHeight="1" x14ac:dyDescent="0.25">
      <c r="A56" s="114" t="s">
        <v>56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</row>
    <row r="57" spans="1:14" s="59" customFormat="1" ht="12.75" customHeight="1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</row>
    <row r="58" spans="1:14" s="59" customFormat="1" ht="12.75" customHeight="1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</row>
    <row r="59" spans="1:14" s="59" customFormat="1" ht="12.75" customHeight="1" x14ac:dyDescent="0.2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</row>
    <row r="60" spans="1:14" s="59" customFormat="1" ht="12.75" customHeight="1" x14ac:dyDescent="0.2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1:14" s="59" customFormat="1" ht="12.75" customHeight="1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</row>
    <row r="62" spans="1:14" s="59" customFormat="1" ht="12.75" customHeight="1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</row>
    <row r="63" spans="1:14" s="3" customFormat="1" ht="18" customHeight="1" x14ac:dyDescent="0.25">
      <c r="B63" s="29"/>
      <c r="C63" s="29"/>
      <c r="D63" s="29"/>
      <c r="E63" s="29"/>
      <c r="F63" s="29"/>
      <c r="G63" s="29"/>
      <c r="H63" s="46"/>
      <c r="I63" s="46"/>
      <c r="J63" s="29"/>
      <c r="K63" s="29"/>
      <c r="L63" s="29"/>
    </row>
    <row r="64" spans="1:14" s="3" customFormat="1" ht="12" x14ac:dyDescent="0.25"/>
    <row r="65" s="3" customFormat="1" ht="12" x14ac:dyDescent="0.25"/>
    <row r="66" s="3" customFormat="1" ht="12" x14ac:dyDescent="0.25"/>
    <row r="67" s="3" customFormat="1" ht="12" x14ac:dyDescent="0.25"/>
    <row r="68" s="3" customFormat="1" ht="12" x14ac:dyDescent="0.25"/>
    <row r="69" s="3" customFormat="1" ht="12" x14ac:dyDescent="0.25"/>
    <row r="70" s="3" customFormat="1" ht="12" x14ac:dyDescent="0.25"/>
    <row r="71" s="3" customFormat="1" ht="12" x14ac:dyDescent="0.25"/>
    <row r="72" s="3" customFormat="1" ht="12" x14ac:dyDescent="0.25"/>
    <row r="73" s="3" customFormat="1" ht="12" x14ac:dyDescent="0.25"/>
    <row r="74" s="3" customFormat="1" ht="12" x14ac:dyDescent="0.25"/>
    <row r="75" s="3" customFormat="1" ht="12" x14ac:dyDescent="0.25"/>
    <row r="76" s="3" customFormat="1" ht="12" x14ac:dyDescent="0.25"/>
    <row r="77" s="59" customFormat="1" ht="12" x14ac:dyDescent="0.25"/>
    <row r="78" s="3" customFormat="1" ht="12" x14ac:dyDescent="0.25"/>
    <row r="79" s="3" customFormat="1" ht="12" x14ac:dyDescent="0.25"/>
    <row r="80" s="3" customFormat="1" ht="12" x14ac:dyDescent="0.25"/>
    <row r="81" s="3" customFormat="1" ht="12" x14ac:dyDescent="0.25"/>
    <row r="82" s="3" customFormat="1" ht="12" x14ac:dyDescent="0.25"/>
    <row r="83" s="3" customFormat="1" ht="12" x14ac:dyDescent="0.25"/>
    <row r="84" s="3" customFormat="1" ht="12" x14ac:dyDescent="0.25"/>
    <row r="85" s="3" customFormat="1" ht="12" x14ac:dyDescent="0.25"/>
    <row r="86" s="3" customFormat="1" ht="12" x14ac:dyDescent="0.25"/>
    <row r="87" s="3" customFormat="1" ht="12" x14ac:dyDescent="0.25"/>
    <row r="88" s="3" customFormat="1" ht="12" x14ac:dyDescent="0.25"/>
    <row r="89" s="3" customFormat="1" ht="12" x14ac:dyDescent="0.25"/>
    <row r="90" s="3" customFormat="1" ht="12" x14ac:dyDescent="0.25"/>
    <row r="91" s="3" customFormat="1" ht="12" x14ac:dyDescent="0.25"/>
    <row r="92" s="3" customFormat="1" ht="12" x14ac:dyDescent="0.25"/>
    <row r="93" s="3" customFormat="1" ht="12" x14ac:dyDescent="0.25"/>
    <row r="94" s="3" customFormat="1" ht="12" x14ac:dyDescent="0.25"/>
    <row r="95" s="3" customFormat="1" ht="12" x14ac:dyDescent="0.25"/>
    <row r="96" s="3" customFormat="1" ht="12" x14ac:dyDescent="0.25"/>
    <row r="97" s="3" customFormat="1" ht="12" x14ac:dyDescent="0.25"/>
    <row r="98" s="3" customFormat="1" ht="12" x14ac:dyDescent="0.25"/>
    <row r="99" s="3" customFormat="1" ht="12" x14ac:dyDescent="0.25"/>
    <row r="100" s="3" customFormat="1" ht="12" x14ac:dyDescent="0.25"/>
    <row r="101" s="3" customFormat="1" ht="12" x14ac:dyDescent="0.25"/>
    <row r="102" s="3" customFormat="1" ht="12" x14ac:dyDescent="0.25"/>
  </sheetData>
  <mergeCells count="21">
    <mergeCell ref="A6:L6"/>
    <mergeCell ref="A8:L8"/>
    <mergeCell ref="A9:L9"/>
    <mergeCell ref="A10:L10"/>
    <mergeCell ref="A16:B18"/>
    <mergeCell ref="C16:F16"/>
    <mergeCell ref="G16:G18"/>
    <mergeCell ref="H16:H18"/>
    <mergeCell ref="I16:I18"/>
    <mergeCell ref="J16:J18"/>
    <mergeCell ref="A56:L56"/>
    <mergeCell ref="A51:B51"/>
    <mergeCell ref="B55:L55"/>
    <mergeCell ref="K16:K18"/>
    <mergeCell ref="L16:L18"/>
    <mergeCell ref="C17:C18"/>
    <mergeCell ref="D17:D18"/>
    <mergeCell ref="E17:E18"/>
    <mergeCell ref="F17:F18"/>
    <mergeCell ref="B52:L52"/>
    <mergeCell ref="B53:I53"/>
  </mergeCells>
  <printOptions horizontalCentered="1"/>
  <pageMargins left="0.51181102362204722" right="0.23622047244094491" top="0.45" bottom="0.15748031496062992" header="0.31496062992125984" footer="0.15748031496062992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67"/>
  <sheetViews>
    <sheetView topLeftCell="A31" workbookViewId="0">
      <selection activeCell="A8" sqref="A8:L8"/>
    </sheetView>
  </sheetViews>
  <sheetFormatPr baseColWidth="10" defaultRowHeight="14.25" x14ac:dyDescent="0.25"/>
  <cols>
    <col min="1" max="1" width="8.140625" style="1" customWidth="1"/>
    <col min="2" max="2" width="52.7109375" style="1" customWidth="1"/>
    <col min="3" max="3" width="12.140625" style="1" customWidth="1"/>
    <col min="4" max="4" width="11.85546875" style="1" customWidth="1"/>
    <col min="5" max="5" width="11.42578125" style="1" customWidth="1"/>
    <col min="6" max="6" width="11.7109375" style="1" customWidth="1"/>
    <col min="7" max="7" width="12.42578125" style="1" customWidth="1"/>
    <col min="8" max="8" width="12.85546875" style="1" customWidth="1"/>
    <col min="9" max="9" width="13" style="1" customWidth="1"/>
    <col min="10" max="10" width="11.85546875" style="1" customWidth="1"/>
    <col min="11" max="11" width="15" style="1" customWidth="1"/>
    <col min="12" max="12" width="13.140625" style="1" customWidth="1"/>
    <col min="13" max="16384" width="11.42578125" style="1"/>
  </cols>
  <sheetData>
    <row r="8" spans="1:12" ht="18" x14ac:dyDescent="0.25">
      <c r="A8" s="126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</row>
    <row r="10" spans="1:12" ht="15" x14ac:dyDescent="0.25">
      <c r="A10" s="127" t="s">
        <v>109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2" x14ac:dyDescent="0.25">
      <c r="A11" s="128" t="s">
        <v>64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</row>
    <row r="12" spans="1:12" x14ac:dyDescent="0.25">
      <c r="A12" s="128" t="s">
        <v>112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1:12" ht="8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24" t="s">
        <v>32</v>
      </c>
      <c r="B14" s="23" t="s">
        <v>37</v>
      </c>
      <c r="C14" s="24" t="s">
        <v>33</v>
      </c>
      <c r="D14" s="23" t="s">
        <v>35</v>
      </c>
      <c r="E14" s="5"/>
      <c r="F14" s="5"/>
      <c r="G14" s="24" t="s">
        <v>34</v>
      </c>
      <c r="H14" s="23" t="s">
        <v>36</v>
      </c>
      <c r="I14" s="5"/>
      <c r="J14" s="5"/>
      <c r="K14" s="5"/>
      <c r="L14" s="5"/>
    </row>
    <row r="15" spans="1:12" s="23" customFormat="1" ht="12.75" x14ac:dyDescent="0.25"/>
    <row r="16" spans="1:12" s="2" customFormat="1" ht="16.5" customHeight="1" x14ac:dyDescent="0.25">
      <c r="A16" s="129" t="s">
        <v>3</v>
      </c>
      <c r="B16" s="130"/>
      <c r="C16" s="143" t="s">
        <v>46</v>
      </c>
      <c r="D16" s="143"/>
      <c r="E16" s="143"/>
      <c r="F16" s="143"/>
      <c r="G16" s="143" t="s">
        <v>5</v>
      </c>
      <c r="H16" s="143" t="s">
        <v>2</v>
      </c>
      <c r="I16" s="138" t="s">
        <v>59</v>
      </c>
      <c r="J16" s="143" t="s">
        <v>6</v>
      </c>
      <c r="K16" s="118" t="s">
        <v>7</v>
      </c>
      <c r="L16" s="118" t="s">
        <v>8</v>
      </c>
    </row>
    <row r="17" spans="1:13" s="2" customFormat="1" ht="17.25" customHeight="1" x14ac:dyDescent="0.25">
      <c r="A17" s="131"/>
      <c r="B17" s="132"/>
      <c r="C17" s="138" t="s">
        <v>4</v>
      </c>
      <c r="D17" s="138" t="s">
        <v>57</v>
      </c>
      <c r="E17" s="138" t="s">
        <v>58</v>
      </c>
      <c r="F17" s="140" t="s">
        <v>1</v>
      </c>
      <c r="G17" s="143"/>
      <c r="H17" s="143"/>
      <c r="I17" s="144"/>
      <c r="J17" s="143"/>
      <c r="K17" s="118"/>
      <c r="L17" s="118"/>
    </row>
    <row r="18" spans="1:13" s="2" customFormat="1" ht="17.25" customHeight="1" x14ac:dyDescent="0.25">
      <c r="A18" s="133"/>
      <c r="B18" s="134"/>
      <c r="C18" s="139"/>
      <c r="D18" s="139"/>
      <c r="E18" s="139"/>
      <c r="F18" s="141"/>
      <c r="G18" s="143"/>
      <c r="H18" s="143"/>
      <c r="I18" s="139"/>
      <c r="J18" s="143"/>
      <c r="K18" s="118"/>
      <c r="L18" s="118"/>
    </row>
    <row r="19" spans="1:13" s="3" customFormat="1" ht="14.25" customHeight="1" x14ac:dyDescent="0.25">
      <c r="A19" s="6">
        <v>1100</v>
      </c>
      <c r="B19" s="7" t="s">
        <v>14</v>
      </c>
      <c r="C19" s="15">
        <v>63895771.030000001</v>
      </c>
      <c r="D19" s="15">
        <v>0</v>
      </c>
      <c r="E19" s="15">
        <v>152482.4</v>
      </c>
      <c r="F19" s="17">
        <f>C19+D19-E19</f>
        <v>63743288.630000003</v>
      </c>
      <c r="G19" s="15">
        <v>44079913.960000001</v>
      </c>
      <c r="H19" s="15">
        <v>43824385.839999996</v>
      </c>
      <c r="I19" s="15">
        <v>43824385.839999996</v>
      </c>
      <c r="J19" s="15">
        <v>43824385.839999996</v>
      </c>
      <c r="K19" s="17">
        <f>F19-G19</f>
        <v>19663374.670000002</v>
      </c>
      <c r="L19" s="17">
        <f>F19-H19</f>
        <v>19918902.790000007</v>
      </c>
    </row>
    <row r="20" spans="1:13" s="59" customFormat="1" ht="14.25" customHeight="1" x14ac:dyDescent="0.25">
      <c r="A20" s="25">
        <v>1200</v>
      </c>
      <c r="B20" s="7" t="s">
        <v>63</v>
      </c>
      <c r="C20" s="15">
        <f>156000</f>
        <v>156000</v>
      </c>
      <c r="D20" s="15">
        <v>0</v>
      </c>
      <c r="E20" s="15">
        <v>0</v>
      </c>
      <c r="F20" s="17">
        <f>C20+D20-E20</f>
        <v>156000</v>
      </c>
      <c r="G20" s="15">
        <v>44780.36</v>
      </c>
      <c r="H20" s="15">
        <v>44780.36</v>
      </c>
      <c r="I20" s="15">
        <v>44780.36</v>
      </c>
      <c r="J20" s="15">
        <v>44780.36</v>
      </c>
      <c r="K20" s="17">
        <f>F20-G20</f>
        <v>111219.64</v>
      </c>
      <c r="L20" s="17">
        <f>F20-H20</f>
        <v>111219.64</v>
      </c>
    </row>
    <row r="21" spans="1:13" s="3" customFormat="1" ht="12.75" customHeight="1" x14ac:dyDescent="0.25">
      <c r="A21" s="6">
        <v>1300</v>
      </c>
      <c r="B21" s="7" t="s">
        <v>15</v>
      </c>
      <c r="C21" s="15">
        <f>3550005.07-240+10763988.9</f>
        <v>14313753.970000001</v>
      </c>
      <c r="D21" s="15">
        <v>0</v>
      </c>
      <c r="E21" s="15">
        <v>29228.560000000001</v>
      </c>
      <c r="F21" s="17">
        <f t="shared" ref="F21:F48" si="0">C21+D21-E21</f>
        <v>14284525.41</v>
      </c>
      <c r="G21" s="15">
        <v>9824183.9499999993</v>
      </c>
      <c r="H21" s="15">
        <v>9788945.879999999</v>
      </c>
      <c r="I21" s="15">
        <v>8838706.8300000001</v>
      </c>
      <c r="J21" s="15">
        <v>7890364.0099999998</v>
      </c>
      <c r="K21" s="17">
        <f>F21-G21</f>
        <v>4460341.4600000009</v>
      </c>
      <c r="L21" s="17">
        <f t="shared" ref="L21:L23" si="1">F21-H21</f>
        <v>4495579.5300000012</v>
      </c>
    </row>
    <row r="22" spans="1:13" s="3" customFormat="1" ht="12.75" customHeight="1" x14ac:dyDescent="0.25">
      <c r="A22" s="6">
        <v>1400</v>
      </c>
      <c r="B22" s="7" t="s">
        <v>16</v>
      </c>
      <c r="C22" s="15">
        <v>12134107.300000001</v>
      </c>
      <c r="D22" s="15">
        <v>0</v>
      </c>
      <c r="E22" s="15">
        <v>30718.89</v>
      </c>
      <c r="F22" s="17">
        <f t="shared" si="0"/>
        <v>12103388.41</v>
      </c>
      <c r="G22" s="15">
        <v>8584596.879999999</v>
      </c>
      <c r="H22" s="15">
        <v>8147823.6899999995</v>
      </c>
      <c r="I22" s="15">
        <v>7067947.0700000003</v>
      </c>
      <c r="J22" s="15">
        <v>5417503.1899999995</v>
      </c>
      <c r="K22" s="17">
        <f>F22-G22</f>
        <v>3518791.5300000012</v>
      </c>
      <c r="L22" s="17">
        <f t="shared" si="1"/>
        <v>3955564.7200000007</v>
      </c>
    </row>
    <row r="23" spans="1:13" s="3" customFormat="1" ht="12" x14ac:dyDescent="0.25">
      <c r="A23" s="6">
        <v>1500</v>
      </c>
      <c r="B23" s="7" t="s">
        <v>17</v>
      </c>
      <c r="C23" s="15">
        <v>3972722.3</v>
      </c>
      <c r="D23" s="15">
        <v>0</v>
      </c>
      <c r="E23" s="15">
        <v>10977.33</v>
      </c>
      <c r="F23" s="17">
        <f t="shared" si="0"/>
        <v>3961744.9699999997</v>
      </c>
      <c r="G23" s="15">
        <v>2848209.6799999997</v>
      </c>
      <c r="H23" s="15">
        <v>2719803.87</v>
      </c>
      <c r="I23" s="15">
        <v>2719803.87</v>
      </c>
      <c r="J23" s="15">
        <v>2719803.87</v>
      </c>
      <c r="K23" s="17">
        <f>F23-G23</f>
        <v>1113535.29</v>
      </c>
      <c r="L23" s="17">
        <f t="shared" si="1"/>
        <v>1241941.0999999996</v>
      </c>
    </row>
    <row r="24" spans="1:13" s="3" customFormat="1" ht="15" customHeight="1" x14ac:dyDescent="0.25">
      <c r="A24" s="9" t="s">
        <v>11</v>
      </c>
      <c r="B24" s="10"/>
      <c r="C24" s="16">
        <f t="shared" ref="C24:L24" si="2">SUM(C19:C23)</f>
        <v>94472354.599999994</v>
      </c>
      <c r="D24" s="16">
        <f t="shared" si="2"/>
        <v>0</v>
      </c>
      <c r="E24" s="16">
        <f t="shared" si="2"/>
        <v>223407.17999999996</v>
      </c>
      <c r="F24" s="16">
        <f t="shared" si="2"/>
        <v>94248947.420000002</v>
      </c>
      <c r="G24" s="16">
        <f t="shared" si="2"/>
        <v>65381684.829999991</v>
      </c>
      <c r="H24" s="16">
        <f t="shared" si="2"/>
        <v>64525739.639999993</v>
      </c>
      <c r="I24" s="16">
        <f t="shared" si="2"/>
        <v>62495623.969999991</v>
      </c>
      <c r="J24" s="16">
        <f t="shared" si="2"/>
        <v>59896837.269999988</v>
      </c>
      <c r="K24" s="16">
        <f t="shared" si="2"/>
        <v>28867262.590000004</v>
      </c>
      <c r="L24" s="16">
        <f t="shared" si="2"/>
        <v>29723207.780000009</v>
      </c>
    </row>
    <row r="25" spans="1:13" s="3" customFormat="1" ht="13.5" customHeight="1" x14ac:dyDescent="0.25">
      <c r="A25" s="6">
        <v>2100</v>
      </c>
      <c r="B25" s="7" t="s">
        <v>18</v>
      </c>
      <c r="C25" s="15">
        <f>1045932.44+913064.6+670.47</f>
        <v>1959667.51</v>
      </c>
      <c r="D25" s="15">
        <v>0</v>
      </c>
      <c r="E25" s="15">
        <v>0</v>
      </c>
      <c r="F25" s="17">
        <f t="shared" si="0"/>
        <v>1959667.51</v>
      </c>
      <c r="G25" s="15">
        <v>1004217.6799999999</v>
      </c>
      <c r="H25" s="15">
        <v>950666.93</v>
      </c>
      <c r="I25" s="15">
        <v>925266.48</v>
      </c>
      <c r="J25" s="15">
        <v>922679.74</v>
      </c>
      <c r="K25" s="17">
        <f t="shared" ref="K25:K31" si="3">F25-G25</f>
        <v>955449.83000000007</v>
      </c>
      <c r="L25" s="17">
        <f t="shared" ref="L25:L31" si="4">F25-H25</f>
        <v>1009000.58</v>
      </c>
      <c r="M25" s="4"/>
    </row>
    <row r="26" spans="1:13" s="3" customFormat="1" ht="14.25" customHeight="1" x14ac:dyDescent="0.25">
      <c r="A26" s="6">
        <v>2200</v>
      </c>
      <c r="B26" s="7" t="s">
        <v>19</v>
      </c>
      <c r="C26" s="15">
        <f>139655.5+325273</f>
        <v>464928.5</v>
      </c>
      <c r="D26" s="15">
        <v>0</v>
      </c>
      <c r="E26" s="15">
        <v>0</v>
      </c>
      <c r="F26" s="17">
        <f t="shared" si="0"/>
        <v>464928.5</v>
      </c>
      <c r="G26" s="15">
        <v>217492.15000000002</v>
      </c>
      <c r="H26" s="15">
        <v>214785.99</v>
      </c>
      <c r="I26" s="15">
        <v>214785.99</v>
      </c>
      <c r="J26" s="15">
        <v>214785.99</v>
      </c>
      <c r="K26" s="17">
        <f t="shared" si="3"/>
        <v>247436.34999999998</v>
      </c>
      <c r="L26" s="17">
        <f t="shared" si="4"/>
        <v>250142.51</v>
      </c>
      <c r="M26" s="4"/>
    </row>
    <row r="27" spans="1:13" s="3" customFormat="1" ht="14.25" customHeight="1" x14ac:dyDescent="0.25">
      <c r="A27" s="25">
        <v>2400</v>
      </c>
      <c r="B27" s="7" t="s">
        <v>20</v>
      </c>
      <c r="C27" s="15">
        <f>263201.53+266323.66</f>
        <v>529525.18999999994</v>
      </c>
      <c r="D27" s="15">
        <v>0</v>
      </c>
      <c r="E27" s="15">
        <v>0</v>
      </c>
      <c r="F27" s="17">
        <f t="shared" si="0"/>
        <v>529525.18999999994</v>
      </c>
      <c r="G27" s="15">
        <v>361422.97000000003</v>
      </c>
      <c r="H27" s="15">
        <v>319039.45999999996</v>
      </c>
      <c r="I27" s="15">
        <v>316998.06</v>
      </c>
      <c r="J27" s="15">
        <v>306459.15000000002</v>
      </c>
      <c r="K27" s="17">
        <f t="shared" si="3"/>
        <v>168102.21999999991</v>
      </c>
      <c r="L27" s="17">
        <f t="shared" si="4"/>
        <v>210485.72999999998</v>
      </c>
      <c r="M27" s="4"/>
    </row>
    <row r="28" spans="1:13" s="3" customFormat="1" ht="21" customHeight="1" x14ac:dyDescent="0.25">
      <c r="A28" s="25">
        <v>2500</v>
      </c>
      <c r="B28" s="8" t="s">
        <v>22</v>
      </c>
      <c r="C28" s="15">
        <f>25952+85911.87</f>
        <v>111863.87</v>
      </c>
      <c r="D28" s="15">
        <v>0</v>
      </c>
      <c r="E28" s="15">
        <v>0</v>
      </c>
      <c r="F28" s="17">
        <f t="shared" si="0"/>
        <v>111863.87</v>
      </c>
      <c r="G28" s="113">
        <v>54808.509999999995</v>
      </c>
      <c r="H28" s="15">
        <v>50798.17</v>
      </c>
      <c r="I28" s="15">
        <v>50798.17</v>
      </c>
      <c r="J28" s="15">
        <v>49283.47</v>
      </c>
      <c r="K28" s="17">
        <f t="shared" si="3"/>
        <v>57055.360000000001</v>
      </c>
      <c r="L28" s="17">
        <f t="shared" si="4"/>
        <v>61065.7</v>
      </c>
      <c r="M28" s="28"/>
    </row>
    <row r="29" spans="1:13" s="3" customFormat="1" ht="12" x14ac:dyDescent="0.25">
      <c r="A29" s="25">
        <v>2600</v>
      </c>
      <c r="B29" s="7" t="s">
        <v>10</v>
      </c>
      <c r="C29" s="15">
        <f>116622.56+970492.25</f>
        <v>1087114.81</v>
      </c>
      <c r="D29" s="15">
        <v>0</v>
      </c>
      <c r="E29" s="15">
        <v>0</v>
      </c>
      <c r="F29" s="17">
        <f t="shared" si="0"/>
        <v>1087114.81</v>
      </c>
      <c r="G29" s="15">
        <v>600249.13</v>
      </c>
      <c r="H29" s="15">
        <v>600071.86</v>
      </c>
      <c r="I29" s="15">
        <v>600071.86</v>
      </c>
      <c r="J29" s="15">
        <v>600071.86</v>
      </c>
      <c r="K29" s="17">
        <f t="shared" si="3"/>
        <v>486865.68000000005</v>
      </c>
      <c r="L29" s="17">
        <f t="shared" si="4"/>
        <v>487042.95000000007</v>
      </c>
      <c r="M29" s="4"/>
    </row>
    <row r="30" spans="1:13" s="3" customFormat="1" ht="22.5" x14ac:dyDescent="0.25">
      <c r="A30" s="25">
        <v>2700</v>
      </c>
      <c r="B30" s="8" t="s">
        <v>21</v>
      </c>
      <c r="C30" s="15">
        <f>10000+199711.72</f>
        <v>209711.72</v>
      </c>
      <c r="D30" s="15">
        <v>0</v>
      </c>
      <c r="E30" s="15">
        <v>0</v>
      </c>
      <c r="F30" s="17">
        <f t="shared" si="0"/>
        <v>209711.72</v>
      </c>
      <c r="G30" s="15">
        <v>184343.51</v>
      </c>
      <c r="H30" s="15">
        <v>180116.45</v>
      </c>
      <c r="I30" s="15">
        <v>180116.45</v>
      </c>
      <c r="J30" s="15">
        <v>180116.45</v>
      </c>
      <c r="K30" s="17">
        <f t="shared" si="3"/>
        <v>25368.209999999992</v>
      </c>
      <c r="L30" s="17">
        <f t="shared" si="4"/>
        <v>29595.26999999999</v>
      </c>
      <c r="M30" s="4"/>
    </row>
    <row r="31" spans="1:13" s="3" customFormat="1" ht="12" x14ac:dyDescent="0.25">
      <c r="A31" s="6">
        <v>2900</v>
      </c>
      <c r="B31" s="8" t="s">
        <v>39</v>
      </c>
      <c r="C31" s="15">
        <f>97614.04+93664</f>
        <v>191278.03999999998</v>
      </c>
      <c r="D31" s="15">
        <v>0</v>
      </c>
      <c r="E31" s="15">
        <v>0</v>
      </c>
      <c r="F31" s="17">
        <f t="shared" si="0"/>
        <v>191278.03999999998</v>
      </c>
      <c r="G31" s="15">
        <v>103435.66</v>
      </c>
      <c r="H31" s="15">
        <v>93272.5</v>
      </c>
      <c r="I31" s="15">
        <v>91693.16</v>
      </c>
      <c r="J31" s="15">
        <v>91693.16</v>
      </c>
      <c r="K31" s="17">
        <f t="shared" si="3"/>
        <v>87842.379999999976</v>
      </c>
      <c r="L31" s="17">
        <f t="shared" si="4"/>
        <v>98005.539999999979</v>
      </c>
      <c r="M31" s="4"/>
    </row>
    <row r="32" spans="1:13" s="3" customFormat="1" ht="15.75" customHeight="1" x14ac:dyDescent="0.25">
      <c r="A32" s="9" t="s">
        <v>12</v>
      </c>
      <c r="B32" s="10"/>
      <c r="C32" s="16">
        <f t="shared" ref="C32:G32" si="5">C25+C26+C27+C28+C29+C30+C31</f>
        <v>4554089.6399999997</v>
      </c>
      <c r="D32" s="16">
        <f t="shared" si="5"/>
        <v>0</v>
      </c>
      <c r="E32" s="16">
        <f t="shared" si="5"/>
        <v>0</v>
      </c>
      <c r="F32" s="16">
        <f t="shared" si="5"/>
        <v>4554089.6399999997</v>
      </c>
      <c r="G32" s="16">
        <f t="shared" si="5"/>
        <v>2525969.6100000003</v>
      </c>
      <c r="H32" s="16">
        <f t="shared" ref="H32:J32" si="6">H25+H26+H27+H28+H29+H30+H31</f>
        <v>2408751.36</v>
      </c>
      <c r="I32" s="16">
        <f t="shared" si="6"/>
        <v>2379730.1700000004</v>
      </c>
      <c r="J32" s="16">
        <f t="shared" si="6"/>
        <v>2365089.8200000003</v>
      </c>
      <c r="K32" s="16">
        <f t="shared" ref="K32:L32" si="7">SUM(K25:K31)</f>
        <v>2028120.0300000003</v>
      </c>
      <c r="L32" s="16">
        <f t="shared" si="7"/>
        <v>2145338.2799999998</v>
      </c>
      <c r="M32" s="4"/>
    </row>
    <row r="33" spans="1:13" s="3" customFormat="1" ht="14.25" customHeight="1" x14ac:dyDescent="0.25">
      <c r="A33" s="6">
        <v>3100</v>
      </c>
      <c r="B33" s="7" t="s">
        <v>23</v>
      </c>
      <c r="C33" s="15">
        <f>2807208.23+430066</f>
        <v>3237274.23</v>
      </c>
      <c r="D33" s="15">
        <v>0</v>
      </c>
      <c r="E33" s="15">
        <v>0</v>
      </c>
      <c r="F33" s="17">
        <f t="shared" si="0"/>
        <v>3237274.23</v>
      </c>
      <c r="G33" s="15">
        <v>1999230.74</v>
      </c>
      <c r="H33" s="15">
        <v>1984095.12</v>
      </c>
      <c r="I33" s="15">
        <v>1984095.12</v>
      </c>
      <c r="J33" s="15">
        <v>1984095.12</v>
      </c>
      <c r="K33" s="17">
        <f t="shared" ref="K33:K41" si="8">F33-G33</f>
        <v>1238043.49</v>
      </c>
      <c r="L33" s="17">
        <f t="shared" ref="L33:L41" si="9">F33-H33</f>
        <v>1253179.1099999999</v>
      </c>
      <c r="M33" s="4"/>
    </row>
    <row r="34" spans="1:13" s="3" customFormat="1" ht="14.25" customHeight="1" x14ac:dyDescent="0.25">
      <c r="A34" s="6">
        <v>3200</v>
      </c>
      <c r="B34" s="7" t="s">
        <v>24</v>
      </c>
      <c r="C34" s="15">
        <f>328286.46+893047.93</f>
        <v>1221334.3900000001</v>
      </c>
      <c r="D34" s="15">
        <v>0</v>
      </c>
      <c r="E34" s="15">
        <v>0</v>
      </c>
      <c r="F34" s="17">
        <f t="shared" si="0"/>
        <v>1221334.3900000001</v>
      </c>
      <c r="G34" s="15">
        <v>810469.45</v>
      </c>
      <c r="H34" s="15">
        <v>772329.25</v>
      </c>
      <c r="I34" s="15">
        <v>772329.25</v>
      </c>
      <c r="J34" s="15">
        <v>772329.25</v>
      </c>
      <c r="K34" s="17">
        <f t="shared" si="8"/>
        <v>410864.94000000018</v>
      </c>
      <c r="L34" s="17">
        <f t="shared" si="9"/>
        <v>449005.14000000013</v>
      </c>
      <c r="M34" s="4"/>
    </row>
    <row r="35" spans="1:13" s="3" customFormat="1" ht="22.5" x14ac:dyDescent="0.25">
      <c r="A35" s="6">
        <v>3300</v>
      </c>
      <c r="B35" s="8" t="s">
        <v>25</v>
      </c>
      <c r="C35" s="15">
        <f>2637483.52+319238.64</f>
        <v>2956722.16</v>
      </c>
      <c r="D35" s="15">
        <v>0</v>
      </c>
      <c r="E35" s="15">
        <v>0</v>
      </c>
      <c r="F35" s="17">
        <f t="shared" si="0"/>
        <v>2956722.16</v>
      </c>
      <c r="G35" s="15">
        <v>1980403.0300000003</v>
      </c>
      <c r="H35" s="15">
        <v>1980403.0300000003</v>
      </c>
      <c r="I35" s="15">
        <v>1953634.52</v>
      </c>
      <c r="J35" s="15">
        <v>1953634.52</v>
      </c>
      <c r="K35" s="17">
        <f t="shared" si="8"/>
        <v>976319.12999999989</v>
      </c>
      <c r="L35" s="17">
        <f t="shared" si="9"/>
        <v>976319.12999999989</v>
      </c>
      <c r="M35" s="4"/>
    </row>
    <row r="36" spans="1:13" s="3" customFormat="1" ht="22.5" x14ac:dyDescent="0.25">
      <c r="A36" s="6">
        <v>3400</v>
      </c>
      <c r="B36" s="8" t="s">
        <v>26</v>
      </c>
      <c r="C36" s="15">
        <f>396411.37+304732.68</f>
        <v>701144.05</v>
      </c>
      <c r="D36" s="15">
        <v>0</v>
      </c>
      <c r="E36" s="15">
        <v>0</v>
      </c>
      <c r="F36" s="17">
        <f t="shared" si="0"/>
        <v>701144.05</v>
      </c>
      <c r="G36" s="15">
        <v>628120.74</v>
      </c>
      <c r="H36" s="15">
        <v>628120.74</v>
      </c>
      <c r="I36" s="15">
        <v>628120.74</v>
      </c>
      <c r="J36" s="15">
        <v>628120.74</v>
      </c>
      <c r="K36" s="17">
        <f t="shared" si="8"/>
        <v>73023.310000000056</v>
      </c>
      <c r="L36" s="17">
        <f t="shared" si="9"/>
        <v>73023.310000000056</v>
      </c>
      <c r="M36" s="4"/>
    </row>
    <row r="37" spans="1:13" s="3" customFormat="1" ht="12" x14ac:dyDescent="0.25">
      <c r="A37" s="11">
        <v>3500</v>
      </c>
      <c r="B37" s="12" t="s">
        <v>27</v>
      </c>
      <c r="C37" s="15">
        <f>3046884.14+490480.56</f>
        <v>3537364.7</v>
      </c>
      <c r="D37" s="15">
        <v>0</v>
      </c>
      <c r="E37" s="15">
        <v>0</v>
      </c>
      <c r="F37" s="17">
        <f t="shared" si="0"/>
        <v>3537364.7</v>
      </c>
      <c r="G37" s="15">
        <v>2024091.6400000001</v>
      </c>
      <c r="H37" s="15">
        <v>1998588.6400000001</v>
      </c>
      <c r="I37" s="15">
        <v>1998588.6400000001</v>
      </c>
      <c r="J37" s="15">
        <v>1998588.6400000001</v>
      </c>
      <c r="K37" s="17">
        <f t="shared" si="8"/>
        <v>1513273.06</v>
      </c>
      <c r="L37" s="17">
        <f t="shared" si="9"/>
        <v>1538776.06</v>
      </c>
      <c r="M37" s="4"/>
    </row>
    <row r="38" spans="1:13" s="3" customFormat="1" ht="22.5" x14ac:dyDescent="0.25">
      <c r="A38" s="11">
        <v>3600</v>
      </c>
      <c r="B38" s="22" t="s">
        <v>28</v>
      </c>
      <c r="C38" s="15">
        <f>601129.11+287665.13</f>
        <v>888794.24</v>
      </c>
      <c r="D38" s="15">
        <v>0</v>
      </c>
      <c r="E38" s="15">
        <v>0</v>
      </c>
      <c r="F38" s="17">
        <f t="shared" si="0"/>
        <v>888794.24</v>
      </c>
      <c r="G38" s="15">
        <v>500416.65</v>
      </c>
      <c r="H38" s="15">
        <v>498484.67000000004</v>
      </c>
      <c r="I38" s="15">
        <v>488130.51</v>
      </c>
      <c r="J38" s="15">
        <v>484650.51</v>
      </c>
      <c r="K38" s="17">
        <f t="shared" si="8"/>
        <v>388377.58999999997</v>
      </c>
      <c r="L38" s="17">
        <f t="shared" si="9"/>
        <v>390309.56999999995</v>
      </c>
      <c r="M38" s="4"/>
    </row>
    <row r="39" spans="1:13" s="3" customFormat="1" ht="13.5" customHeight="1" x14ac:dyDescent="0.25">
      <c r="A39" s="6">
        <v>3700</v>
      </c>
      <c r="B39" s="7" t="s">
        <v>29</v>
      </c>
      <c r="C39" s="15">
        <f>142162+1210555.1</f>
        <v>1352717.1</v>
      </c>
      <c r="D39" s="15">
        <v>0</v>
      </c>
      <c r="E39" s="15">
        <v>0</v>
      </c>
      <c r="F39" s="17">
        <f t="shared" si="0"/>
        <v>1352717.1</v>
      </c>
      <c r="G39" s="15">
        <v>424612.29000000004</v>
      </c>
      <c r="H39" s="15">
        <v>416634.78</v>
      </c>
      <c r="I39" s="15">
        <v>416634.78</v>
      </c>
      <c r="J39" s="15">
        <v>416824.78</v>
      </c>
      <c r="K39" s="17">
        <f t="shared" si="8"/>
        <v>928104.81</v>
      </c>
      <c r="L39" s="17">
        <f t="shared" si="9"/>
        <v>936082.32000000007</v>
      </c>
      <c r="M39" s="4"/>
    </row>
    <row r="40" spans="1:13" s="3" customFormat="1" ht="12.75" customHeight="1" x14ac:dyDescent="0.25">
      <c r="A40" s="6">
        <v>3800</v>
      </c>
      <c r="B40" s="7" t="s">
        <v>30</v>
      </c>
      <c r="C40" s="15">
        <f>19700+416025</f>
        <v>435725</v>
      </c>
      <c r="D40" s="15">
        <v>0</v>
      </c>
      <c r="E40" s="15">
        <v>0</v>
      </c>
      <c r="F40" s="17">
        <f t="shared" si="0"/>
        <v>435725</v>
      </c>
      <c r="G40" s="15">
        <v>336633.17</v>
      </c>
      <c r="H40" s="15">
        <v>318447.17</v>
      </c>
      <c r="I40" s="15">
        <v>318447.17</v>
      </c>
      <c r="J40" s="15">
        <v>318447.17</v>
      </c>
      <c r="K40" s="17">
        <f t="shared" si="8"/>
        <v>99091.830000000016</v>
      </c>
      <c r="L40" s="17">
        <f t="shared" si="9"/>
        <v>117277.83000000002</v>
      </c>
      <c r="M40" s="4"/>
    </row>
    <row r="41" spans="1:13" s="3" customFormat="1" ht="12" x14ac:dyDescent="0.25">
      <c r="A41" s="6">
        <v>3900</v>
      </c>
      <c r="B41" s="7" t="s">
        <v>38</v>
      </c>
      <c r="C41" s="15">
        <f>7479476.07+255345</f>
        <v>7734821.0700000003</v>
      </c>
      <c r="D41" s="15">
        <v>0</v>
      </c>
      <c r="E41" s="15">
        <v>0</v>
      </c>
      <c r="F41" s="17">
        <f t="shared" si="0"/>
        <v>7734821.0700000003</v>
      </c>
      <c r="G41" s="15">
        <v>4429254.04</v>
      </c>
      <c r="H41" s="15">
        <v>4403536.84</v>
      </c>
      <c r="I41" s="15">
        <v>4248697.83</v>
      </c>
      <c r="J41" s="15">
        <v>4248697.83</v>
      </c>
      <c r="K41" s="17">
        <f t="shared" si="8"/>
        <v>3305567.0300000003</v>
      </c>
      <c r="L41" s="17">
        <f t="shared" si="9"/>
        <v>3331284.2300000004</v>
      </c>
      <c r="M41" s="4"/>
    </row>
    <row r="42" spans="1:13" s="3" customFormat="1" ht="14.25" customHeight="1" x14ac:dyDescent="0.25">
      <c r="A42" s="13" t="s">
        <v>9</v>
      </c>
      <c r="B42" s="14"/>
      <c r="C42" s="16">
        <f t="shared" ref="C42:G42" si="10">C33+C34+C35+C36+C37+C38+C39+C40+C41</f>
        <v>22065896.940000001</v>
      </c>
      <c r="D42" s="16">
        <f t="shared" si="10"/>
        <v>0</v>
      </c>
      <c r="E42" s="16">
        <f t="shared" si="10"/>
        <v>0</v>
      </c>
      <c r="F42" s="16">
        <f t="shared" si="10"/>
        <v>22065896.940000001</v>
      </c>
      <c r="G42" s="16">
        <f t="shared" si="10"/>
        <v>13133231.750000004</v>
      </c>
      <c r="H42" s="16">
        <f t="shared" ref="H42:J42" si="11">H33+H34+H35+H36+H37+H38+H39+H40+H41</f>
        <v>13000640.240000002</v>
      </c>
      <c r="I42" s="16">
        <f t="shared" si="11"/>
        <v>12808678.560000002</v>
      </c>
      <c r="J42" s="16">
        <f t="shared" si="11"/>
        <v>12805388.560000002</v>
      </c>
      <c r="K42" s="16">
        <f t="shared" ref="K42:L42" si="12">SUM(K33:K41)</f>
        <v>8932665.1900000013</v>
      </c>
      <c r="L42" s="16">
        <f t="shared" si="12"/>
        <v>9065256.7000000011</v>
      </c>
      <c r="M42" s="4"/>
    </row>
    <row r="43" spans="1:13" s="3" customFormat="1" ht="13.5" customHeight="1" x14ac:dyDescent="0.25">
      <c r="A43" s="11">
        <v>4400</v>
      </c>
      <c r="B43" s="12" t="s">
        <v>115</v>
      </c>
      <c r="C43" s="15">
        <v>234950</v>
      </c>
      <c r="D43" s="15">
        <v>0</v>
      </c>
      <c r="E43" s="15">
        <v>0</v>
      </c>
      <c r="F43" s="17">
        <f t="shared" si="0"/>
        <v>234950</v>
      </c>
      <c r="G43" s="15">
        <v>130235</v>
      </c>
      <c r="H43" s="15">
        <v>130235</v>
      </c>
      <c r="I43" s="15">
        <v>130235</v>
      </c>
      <c r="J43" s="15">
        <v>117950</v>
      </c>
      <c r="K43" s="17">
        <f>F43-G43</f>
        <v>104715</v>
      </c>
      <c r="L43" s="17">
        <f>F43-H43</f>
        <v>104715</v>
      </c>
    </row>
    <row r="44" spans="1:13" s="3" customFormat="1" ht="14.25" customHeight="1" x14ac:dyDescent="0.25">
      <c r="A44" s="13" t="s">
        <v>43</v>
      </c>
      <c r="B44" s="26"/>
      <c r="C44" s="16">
        <f>SUM(C43)</f>
        <v>234950</v>
      </c>
      <c r="D44" s="16">
        <f>SUM(D43)</f>
        <v>0</v>
      </c>
      <c r="E44" s="16">
        <f>SUM(E43)</f>
        <v>0</v>
      </c>
      <c r="F44" s="16">
        <f>SUM(F43)</f>
        <v>234950</v>
      </c>
      <c r="G44" s="16">
        <f>SUM(G43:G43)</f>
        <v>130235</v>
      </c>
      <c r="H44" s="16">
        <f>SUM(H43:H43)</f>
        <v>130235</v>
      </c>
      <c r="I44" s="16">
        <f>SUM(I43:I43)</f>
        <v>130235</v>
      </c>
      <c r="J44" s="16">
        <f>SUM(J43:J43)</f>
        <v>117950</v>
      </c>
      <c r="K44" s="16">
        <f>SUM(K43)</f>
        <v>104715</v>
      </c>
      <c r="L44" s="16">
        <f>SUM(L43)</f>
        <v>104715</v>
      </c>
      <c r="M44" s="4"/>
    </row>
    <row r="45" spans="1:13" s="3" customFormat="1" ht="12" x14ac:dyDescent="0.25">
      <c r="A45" s="11">
        <v>5100</v>
      </c>
      <c r="B45" s="22" t="s">
        <v>31</v>
      </c>
      <c r="C45" s="15">
        <v>87420</v>
      </c>
      <c r="D45" s="15">
        <v>0</v>
      </c>
      <c r="E45" s="15">
        <v>0</v>
      </c>
      <c r="F45" s="17">
        <f t="shared" si="0"/>
        <v>87420</v>
      </c>
      <c r="G45" s="15">
        <v>35620</v>
      </c>
      <c r="H45" s="15">
        <v>35620</v>
      </c>
      <c r="I45" s="15">
        <v>35620</v>
      </c>
      <c r="J45" s="15">
        <v>35620</v>
      </c>
      <c r="K45" s="17">
        <f t="shared" ref="K45:K46" si="13">F45-G45</f>
        <v>51800</v>
      </c>
      <c r="L45" s="17">
        <f t="shared" ref="L45:L46" si="14">F45-H45</f>
        <v>51800</v>
      </c>
    </row>
    <row r="46" spans="1:13" s="3" customFormat="1" ht="12" x14ac:dyDescent="0.25">
      <c r="A46" s="6">
        <v>5200</v>
      </c>
      <c r="B46" s="8" t="s">
        <v>41</v>
      </c>
      <c r="C46" s="15">
        <v>16000</v>
      </c>
      <c r="D46" s="15">
        <v>0</v>
      </c>
      <c r="E46" s="15">
        <v>0</v>
      </c>
      <c r="F46" s="17">
        <f t="shared" si="0"/>
        <v>16000</v>
      </c>
      <c r="G46" s="15">
        <v>0</v>
      </c>
      <c r="H46" s="15">
        <v>0</v>
      </c>
      <c r="I46" s="15">
        <v>0</v>
      </c>
      <c r="J46" s="15">
        <v>0</v>
      </c>
      <c r="K46" s="17">
        <f t="shared" si="13"/>
        <v>16000</v>
      </c>
      <c r="L46" s="17">
        <f t="shared" si="14"/>
        <v>16000</v>
      </c>
    </row>
    <row r="47" spans="1:13" s="3" customFormat="1" ht="12" x14ac:dyDescent="0.25">
      <c r="A47" s="25">
        <v>5300</v>
      </c>
      <c r="B47" s="8" t="s">
        <v>47</v>
      </c>
      <c r="C47" s="15">
        <v>0</v>
      </c>
      <c r="D47" s="15">
        <v>0</v>
      </c>
      <c r="E47" s="15">
        <v>0</v>
      </c>
      <c r="F47" s="17">
        <f t="shared" si="0"/>
        <v>0</v>
      </c>
      <c r="G47" s="15">
        <v>0</v>
      </c>
      <c r="H47" s="15">
        <v>0</v>
      </c>
      <c r="I47" s="15">
        <v>0</v>
      </c>
      <c r="J47" s="15">
        <v>0</v>
      </c>
      <c r="K47" s="17"/>
      <c r="L47" s="17">
        <f t="shared" ref="L47:L48" si="15">F47-H47</f>
        <v>0</v>
      </c>
    </row>
    <row r="48" spans="1:13" s="3" customFormat="1" ht="12" x14ac:dyDescent="0.25">
      <c r="A48" s="6">
        <v>5600</v>
      </c>
      <c r="B48" s="7" t="s">
        <v>40</v>
      </c>
      <c r="C48" s="15">
        <v>14000</v>
      </c>
      <c r="D48" s="15">
        <v>0</v>
      </c>
      <c r="E48" s="15">
        <v>0</v>
      </c>
      <c r="F48" s="17">
        <f t="shared" si="0"/>
        <v>14000</v>
      </c>
      <c r="G48" s="17">
        <v>13165.14</v>
      </c>
      <c r="H48" s="17">
        <v>13165.14</v>
      </c>
      <c r="I48" s="17">
        <v>8677.73</v>
      </c>
      <c r="J48" s="15">
        <v>8677.73</v>
      </c>
      <c r="K48" s="17">
        <v>0</v>
      </c>
      <c r="L48" s="17">
        <f t="shared" si="15"/>
        <v>834.86000000000058</v>
      </c>
    </row>
    <row r="49" spans="1:12" s="3" customFormat="1" ht="17.25" customHeight="1" x14ac:dyDescent="0.25">
      <c r="A49" s="13" t="s">
        <v>13</v>
      </c>
      <c r="B49" s="14"/>
      <c r="C49" s="16">
        <f>SUM(C45:C48)</f>
        <v>117420</v>
      </c>
      <c r="D49" s="16">
        <f t="shared" ref="D49:G49" si="16">SUM(D45:D48)</f>
        <v>0</v>
      </c>
      <c r="E49" s="16">
        <f t="shared" si="16"/>
        <v>0</v>
      </c>
      <c r="F49" s="16">
        <f t="shared" si="16"/>
        <v>117420</v>
      </c>
      <c r="G49" s="16">
        <f t="shared" si="16"/>
        <v>48785.14</v>
      </c>
      <c r="H49" s="16">
        <f t="shared" ref="H49:I49" si="17">SUM(H45:H48)</f>
        <v>48785.14</v>
      </c>
      <c r="I49" s="16">
        <f t="shared" si="17"/>
        <v>44297.729999999996</v>
      </c>
      <c r="J49" s="16">
        <f t="shared" ref="J49:L49" si="18">SUM(J45:J48)</f>
        <v>44297.729999999996</v>
      </c>
      <c r="K49" s="16">
        <f t="shared" si="18"/>
        <v>67800</v>
      </c>
      <c r="L49" s="16">
        <f t="shared" si="18"/>
        <v>68634.86</v>
      </c>
    </row>
    <row r="50" spans="1:12" s="3" customFormat="1" ht="8.25" customHeight="1" x14ac:dyDescent="0.25">
      <c r="A50" s="20"/>
      <c r="B50" s="20"/>
      <c r="C50" s="21"/>
      <c r="D50" s="21"/>
      <c r="E50" s="21"/>
      <c r="F50" s="21"/>
      <c r="G50" s="18"/>
      <c r="H50" s="18"/>
      <c r="I50" s="18"/>
      <c r="J50" s="21"/>
      <c r="K50" s="18"/>
      <c r="L50" s="18"/>
    </row>
    <row r="51" spans="1:12" s="3" customFormat="1" ht="16.5" customHeight="1" x14ac:dyDescent="0.25">
      <c r="A51" s="115" t="s">
        <v>42</v>
      </c>
      <c r="B51" s="116"/>
      <c r="C51" s="19">
        <f t="shared" ref="C51:L51" si="19">SUM(C49,C42,C32,C24,C44)</f>
        <v>121444711.17999999</v>
      </c>
      <c r="D51" s="19">
        <f t="shared" si="19"/>
        <v>0</v>
      </c>
      <c r="E51" s="19">
        <f t="shared" si="19"/>
        <v>223407.17999999996</v>
      </c>
      <c r="F51" s="19">
        <f t="shared" si="19"/>
        <v>121221304</v>
      </c>
      <c r="G51" s="19">
        <f t="shared" si="19"/>
        <v>81219906.329999998</v>
      </c>
      <c r="H51" s="19">
        <f t="shared" si="19"/>
        <v>80114151.379999995</v>
      </c>
      <c r="I51" s="19">
        <f t="shared" si="19"/>
        <v>77858565.429999992</v>
      </c>
      <c r="J51" s="19">
        <f t="shared" si="19"/>
        <v>75229563.379999995</v>
      </c>
      <c r="K51" s="19">
        <f t="shared" si="19"/>
        <v>40000562.810000002</v>
      </c>
      <c r="L51" s="19">
        <f t="shared" si="19"/>
        <v>41107152.620000005</v>
      </c>
    </row>
    <row r="52" spans="1:12" s="3" customFormat="1" ht="25.5" customHeight="1" x14ac:dyDescent="0.25">
      <c r="A52" s="59" t="s">
        <v>50</v>
      </c>
      <c r="B52" s="124" t="s">
        <v>114</v>
      </c>
      <c r="C52" s="124"/>
      <c r="D52" s="124"/>
      <c r="E52" s="124"/>
      <c r="F52" s="124"/>
      <c r="G52" s="124"/>
      <c r="H52" s="124"/>
      <c r="I52" s="124"/>
      <c r="J52" s="124"/>
      <c r="K52" s="124"/>
      <c r="L52" s="124"/>
    </row>
    <row r="53" spans="1:12" s="59" customFormat="1" ht="13.5" customHeight="1" x14ac:dyDescent="0.25">
      <c r="B53" s="125" t="s">
        <v>113</v>
      </c>
      <c r="C53" s="125"/>
      <c r="D53" s="125"/>
      <c r="E53" s="125"/>
      <c r="F53" s="125"/>
      <c r="G53" s="125"/>
      <c r="H53" s="125"/>
      <c r="I53" s="125"/>
      <c r="J53" s="60"/>
      <c r="K53" s="60"/>
    </row>
    <row r="54" spans="1:12" s="3" customFormat="1" ht="15.75" customHeight="1" x14ac:dyDescent="0.25">
      <c r="A54" s="142" t="s">
        <v>56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</row>
    <row r="55" spans="1:12" s="59" customFormat="1" ht="15.75" customHeight="1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 s="59" customFormat="1" ht="12" x14ac:dyDescent="0.25">
      <c r="G56" s="112"/>
      <c r="H56" s="112"/>
      <c r="I56" s="112"/>
      <c r="J56" s="112"/>
    </row>
    <row r="57" spans="1:12" s="59" customFormat="1" ht="12" x14ac:dyDescent="0.25"/>
    <row r="58" spans="1:12" s="59" customFormat="1" ht="12" x14ac:dyDescent="0.25"/>
    <row r="59" spans="1:12" s="59" customFormat="1" ht="12" x14ac:dyDescent="0.25"/>
    <row r="60" spans="1:12" s="59" customFormat="1" ht="12" x14ac:dyDescent="0.25"/>
    <row r="61" spans="1:12" s="59" customFormat="1" ht="12" x14ac:dyDescent="0.25"/>
    <row r="62" spans="1:12" s="59" customFormat="1" ht="12" x14ac:dyDescent="0.25"/>
    <row r="63" spans="1:12" s="59" customFormat="1" ht="12" x14ac:dyDescent="0.25"/>
    <row r="64" spans="1:12" s="59" customFormat="1" ht="12" x14ac:dyDescent="0.25"/>
    <row r="65" s="59" customFormat="1" ht="12" x14ac:dyDescent="0.25"/>
    <row r="66" s="59" customFormat="1" ht="12" x14ac:dyDescent="0.25"/>
    <row r="67" s="59" customFormat="1" ht="12" x14ac:dyDescent="0.25"/>
  </sheetData>
  <mergeCells count="20">
    <mergeCell ref="A54:L54"/>
    <mergeCell ref="A8:L8"/>
    <mergeCell ref="A10:L10"/>
    <mergeCell ref="A11:L11"/>
    <mergeCell ref="A12:L12"/>
    <mergeCell ref="A16:B18"/>
    <mergeCell ref="C16:F16"/>
    <mergeCell ref="G16:G18"/>
    <mergeCell ref="H16:H18"/>
    <mergeCell ref="I16:I18"/>
    <mergeCell ref="J16:J18"/>
    <mergeCell ref="K16:K18"/>
    <mergeCell ref="L16:L18"/>
    <mergeCell ref="C17:C18"/>
    <mergeCell ref="D17:D18"/>
    <mergeCell ref="E17:E18"/>
    <mergeCell ref="B53:I53"/>
    <mergeCell ref="B52:L52"/>
    <mergeCell ref="F17:F18"/>
    <mergeCell ref="A51:B51"/>
  </mergeCells>
  <printOptions horizontalCentered="1"/>
  <pageMargins left="0.51181102362204722" right="0.23622047244094491" top="0.39370078740157483" bottom="0.15748031496062992" header="0.31496062992125984" footer="0.15748031496062992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76"/>
  <sheetViews>
    <sheetView workbookViewId="0">
      <selection activeCell="A28" sqref="A28"/>
    </sheetView>
  </sheetViews>
  <sheetFormatPr baseColWidth="10" defaultRowHeight="14.25" x14ac:dyDescent="0.25"/>
  <cols>
    <col min="1" max="1" width="8.140625" style="1" customWidth="1"/>
    <col min="2" max="2" width="34.140625" style="1" customWidth="1"/>
    <col min="3" max="3" width="12.7109375" style="1" customWidth="1"/>
    <col min="4" max="4" width="12.5703125" style="1" customWidth="1"/>
    <col min="5" max="5" width="12" style="1" customWidth="1"/>
    <col min="6" max="6" width="10.7109375" style="1" customWidth="1"/>
    <col min="7" max="7" width="13" style="1" customWidth="1"/>
    <col min="8" max="8" width="12" style="1" customWidth="1"/>
    <col min="9" max="9" width="11.7109375" style="1" customWidth="1"/>
    <col min="10" max="11" width="13" style="1" customWidth="1"/>
    <col min="12" max="12" width="13.140625" style="1" customWidth="1"/>
    <col min="13" max="16384" width="11.42578125" style="1"/>
  </cols>
  <sheetData>
    <row r="7" spans="1:12" ht="18" x14ac:dyDescent="0.25">
      <c r="A7" s="126" t="s">
        <v>0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10" spans="1:12" ht="15" x14ac:dyDescent="0.25">
      <c r="A10" s="127" t="s">
        <v>109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2" x14ac:dyDescent="0.25">
      <c r="A11" s="128" t="s">
        <v>66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</row>
    <row r="12" spans="1:12" x14ac:dyDescent="0.25">
      <c r="A12" s="128" t="s">
        <v>112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1:12" ht="8.25" customHeigh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2" ht="8.2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2" x14ac:dyDescent="0.25">
      <c r="A15" s="24" t="s">
        <v>32</v>
      </c>
      <c r="B15" s="23" t="s">
        <v>37</v>
      </c>
      <c r="C15" s="24" t="s">
        <v>33</v>
      </c>
      <c r="D15" s="23" t="s">
        <v>35</v>
      </c>
      <c r="E15" s="48"/>
      <c r="F15" s="48"/>
      <c r="G15" s="24" t="s">
        <v>34</v>
      </c>
      <c r="H15" s="23" t="s">
        <v>36</v>
      </c>
      <c r="I15" s="48"/>
      <c r="J15" s="48"/>
      <c r="K15" s="48"/>
      <c r="L15" s="48"/>
    </row>
    <row r="16" spans="1:12" s="23" customFormat="1" ht="12.75" x14ac:dyDescent="0.25"/>
    <row r="17" spans="1:14" s="23" customFormat="1" ht="12.75" x14ac:dyDescent="0.25"/>
    <row r="18" spans="1:14" s="2" customFormat="1" ht="16.5" customHeight="1" x14ac:dyDescent="0.25">
      <c r="A18" s="129" t="s">
        <v>3</v>
      </c>
      <c r="B18" s="130"/>
      <c r="C18" s="135" t="s">
        <v>46</v>
      </c>
      <c r="D18" s="135"/>
      <c r="E18" s="135"/>
      <c r="F18" s="135"/>
      <c r="G18" s="135" t="s">
        <v>5</v>
      </c>
      <c r="H18" s="135" t="s">
        <v>2</v>
      </c>
      <c r="I18" s="120" t="s">
        <v>55</v>
      </c>
      <c r="J18" s="135" t="s">
        <v>6</v>
      </c>
      <c r="K18" s="118" t="s">
        <v>7</v>
      </c>
      <c r="L18" s="119" t="s">
        <v>8</v>
      </c>
    </row>
    <row r="19" spans="1:14" s="2" customFormat="1" ht="17.25" customHeight="1" x14ac:dyDescent="0.25">
      <c r="A19" s="131"/>
      <c r="B19" s="132"/>
      <c r="C19" s="120" t="s">
        <v>4</v>
      </c>
      <c r="D19" s="120" t="s">
        <v>54</v>
      </c>
      <c r="E19" s="120" t="s">
        <v>48</v>
      </c>
      <c r="F19" s="122" t="s">
        <v>1</v>
      </c>
      <c r="G19" s="135"/>
      <c r="H19" s="135"/>
      <c r="I19" s="137"/>
      <c r="J19" s="135"/>
      <c r="K19" s="118"/>
      <c r="L19" s="119"/>
    </row>
    <row r="20" spans="1:14" s="2" customFormat="1" ht="17.25" customHeight="1" x14ac:dyDescent="0.25">
      <c r="A20" s="133"/>
      <c r="B20" s="134"/>
      <c r="C20" s="121"/>
      <c r="D20" s="121"/>
      <c r="E20" s="121"/>
      <c r="F20" s="123"/>
      <c r="G20" s="135"/>
      <c r="H20" s="135"/>
      <c r="I20" s="121"/>
      <c r="J20" s="135"/>
      <c r="K20" s="118"/>
      <c r="L20" s="119"/>
    </row>
    <row r="21" spans="1:14" s="3" customFormat="1" ht="22.5" customHeight="1" x14ac:dyDescent="0.25">
      <c r="A21" s="49" t="s">
        <v>51</v>
      </c>
      <c r="B21" s="50"/>
      <c r="C21" s="51">
        <f>'x capitulo'!C51-'x capitulo'!C49</f>
        <v>121327291.17999999</v>
      </c>
      <c r="D21" s="51">
        <f>'x capitulo'!D51-'x capitulo'!D49</f>
        <v>0</v>
      </c>
      <c r="E21" s="51">
        <f>'x capitulo'!E51-'x capitulo'!E49</f>
        <v>223407.17999999996</v>
      </c>
      <c r="F21" s="51">
        <f>'x capitulo'!F51-'x capitulo'!F49</f>
        <v>121103884</v>
      </c>
      <c r="G21" s="51">
        <f>'x capitulo'!G51-'x capitulo'!G49</f>
        <v>81171121.189999998</v>
      </c>
      <c r="H21" s="51">
        <f>'x capitulo'!H51-'x capitulo'!H49</f>
        <v>80065366.239999995</v>
      </c>
      <c r="I21" s="51">
        <f>'x capitulo'!I51-'x capitulo'!I49</f>
        <v>77814267.699999988</v>
      </c>
      <c r="J21" s="51">
        <f>'x capitulo'!J51-'x capitulo'!J49</f>
        <v>75185265.649999991</v>
      </c>
      <c r="K21" s="51">
        <f>'x capitulo'!K51-'x capitulo'!K49</f>
        <v>39932762.81000001</v>
      </c>
      <c r="L21" s="51">
        <f>F21-H21</f>
        <v>41038517.760000005</v>
      </c>
      <c r="N21" s="28"/>
    </row>
    <row r="22" spans="1:14" s="3" customFormat="1" ht="12" customHeight="1" x14ac:dyDescent="0.25">
      <c r="A22" s="145"/>
      <c r="B22" s="145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4"/>
      <c r="N22" s="28"/>
    </row>
    <row r="23" spans="1:14" s="3" customFormat="1" ht="22.5" customHeight="1" x14ac:dyDescent="0.25">
      <c r="A23" s="53" t="s">
        <v>52</v>
      </c>
      <c r="B23" s="54"/>
      <c r="C23" s="52">
        <f>'x capitulo'!C49</f>
        <v>117420</v>
      </c>
      <c r="D23" s="52">
        <f>'x capitulo'!D49</f>
        <v>0</v>
      </c>
      <c r="E23" s="52">
        <f>'x capitulo'!E49</f>
        <v>0</v>
      </c>
      <c r="F23" s="52">
        <f>'x capitulo'!F49</f>
        <v>117420</v>
      </c>
      <c r="G23" s="52">
        <f>'x capitulo'!G49</f>
        <v>48785.14</v>
      </c>
      <c r="H23" s="52">
        <f>'x capitulo'!H49</f>
        <v>48785.14</v>
      </c>
      <c r="I23" s="52">
        <f>'x capitulo'!I49</f>
        <v>44297.729999999996</v>
      </c>
      <c r="J23" s="52">
        <f>'x capitulo'!J49</f>
        <v>44297.729999999996</v>
      </c>
      <c r="K23" s="52">
        <f>'x capitulo'!K49</f>
        <v>68634.86</v>
      </c>
      <c r="L23" s="52">
        <f>'x capitulo'!L49</f>
        <v>68634.86</v>
      </c>
      <c r="M23" s="4"/>
      <c r="N23" s="28"/>
    </row>
    <row r="24" spans="1:14" s="3" customFormat="1" ht="15.75" customHeight="1" x14ac:dyDescent="0.25">
      <c r="A24" s="145"/>
      <c r="B24" s="145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4"/>
      <c r="N24" s="28"/>
    </row>
    <row r="25" spans="1:14" s="3" customFormat="1" ht="31.5" customHeight="1" x14ac:dyDescent="0.25">
      <c r="A25" s="55" t="s">
        <v>53</v>
      </c>
      <c r="B25" s="56"/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f t="shared" ref="L25" si="0">F25-H25</f>
        <v>0</v>
      </c>
      <c r="N25" s="28"/>
    </row>
    <row r="26" spans="1:14" s="3" customFormat="1" ht="8.25" customHeight="1" x14ac:dyDescent="0.25">
      <c r="A26" s="20"/>
      <c r="B26" s="20"/>
      <c r="C26" s="21"/>
      <c r="D26" s="21"/>
      <c r="E26" s="21"/>
      <c r="F26" s="21"/>
      <c r="G26" s="18"/>
      <c r="H26" s="21"/>
      <c r="I26" s="21"/>
      <c r="J26" s="21"/>
      <c r="K26" s="18"/>
      <c r="L26" s="18"/>
    </row>
    <row r="27" spans="1:14" s="3" customFormat="1" ht="16.5" customHeight="1" x14ac:dyDescent="0.25">
      <c r="A27" s="115" t="s">
        <v>49</v>
      </c>
      <c r="B27" s="116"/>
      <c r="C27" s="19">
        <f t="shared" ref="C27:K27" si="1">SUM(C25,C23,C22,C21,C24)</f>
        <v>121444711.17999999</v>
      </c>
      <c r="D27" s="19">
        <f t="shared" si="1"/>
        <v>0</v>
      </c>
      <c r="E27" s="19">
        <f t="shared" si="1"/>
        <v>223407.17999999996</v>
      </c>
      <c r="F27" s="19">
        <f t="shared" si="1"/>
        <v>121221304</v>
      </c>
      <c r="G27" s="19">
        <f t="shared" si="1"/>
        <v>81219906.329999998</v>
      </c>
      <c r="H27" s="19">
        <f t="shared" si="1"/>
        <v>80114151.379999995</v>
      </c>
      <c r="I27" s="19">
        <f t="shared" si="1"/>
        <v>77858565.429999992</v>
      </c>
      <c r="J27" s="19">
        <f t="shared" si="1"/>
        <v>75229563.379999995</v>
      </c>
      <c r="K27" s="19">
        <f t="shared" si="1"/>
        <v>40001397.670000009</v>
      </c>
      <c r="L27" s="19">
        <f>L21+L22+L23+L24+L25</f>
        <v>41107152.620000005</v>
      </c>
    </row>
    <row r="28" spans="1:14" s="3" customFormat="1" ht="14.25" customHeight="1" x14ac:dyDescent="0.25">
      <c r="A28" s="59"/>
      <c r="B28" s="59"/>
      <c r="I28" s="4"/>
      <c r="J28" s="4"/>
      <c r="N28" s="4"/>
    </row>
    <row r="29" spans="1:14" s="3" customFormat="1" ht="13.5" customHeight="1" x14ac:dyDescent="0.25"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4" s="3" customFormat="1" ht="13.5" customHeight="1" x14ac:dyDescent="0.25">
      <c r="A30" s="114" t="s">
        <v>56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</row>
    <row r="31" spans="1:14" s="3" customFormat="1" ht="13.5" customHeight="1" x14ac:dyDescent="0.25">
      <c r="B31" s="47"/>
      <c r="C31" s="47"/>
      <c r="D31" s="47"/>
      <c r="E31" s="47"/>
      <c r="F31" s="47"/>
      <c r="G31" s="47"/>
      <c r="H31" s="46"/>
      <c r="I31" s="46"/>
      <c r="J31" s="47"/>
      <c r="K31" s="47"/>
      <c r="L31" s="47"/>
    </row>
    <row r="32" spans="1:14" s="59" customFormat="1" ht="13.5" customHeight="1" x14ac:dyDescent="0.25">
      <c r="B32" s="58"/>
      <c r="C32" s="58"/>
      <c r="D32" s="58"/>
      <c r="E32" s="58"/>
      <c r="F32" s="58"/>
      <c r="G32" s="58"/>
      <c r="H32" s="46"/>
      <c r="I32" s="46"/>
      <c r="J32" s="58"/>
      <c r="K32" s="58"/>
      <c r="L32" s="58"/>
    </row>
    <row r="33" spans="2:12" s="59" customFormat="1" ht="13.5" customHeight="1" x14ac:dyDescent="0.25">
      <c r="B33" s="58"/>
      <c r="C33" s="58"/>
      <c r="D33" s="58"/>
      <c r="E33" s="58"/>
      <c r="F33" s="58"/>
      <c r="G33" s="58"/>
      <c r="H33" s="46"/>
      <c r="I33" s="46"/>
      <c r="J33" s="58"/>
      <c r="K33" s="58"/>
      <c r="L33" s="58"/>
    </row>
    <row r="34" spans="2:12" s="59" customFormat="1" ht="13.5" customHeight="1" x14ac:dyDescent="0.25">
      <c r="B34" s="63"/>
      <c r="C34" s="63"/>
      <c r="D34" s="63"/>
      <c r="E34" s="63"/>
      <c r="F34" s="63"/>
      <c r="G34" s="63"/>
      <c r="H34" s="46"/>
      <c r="I34" s="46"/>
      <c r="J34" s="63"/>
      <c r="K34" s="63"/>
      <c r="L34" s="63"/>
    </row>
    <row r="35" spans="2:12" s="59" customFormat="1" ht="13.5" customHeight="1" x14ac:dyDescent="0.25">
      <c r="B35" s="63"/>
      <c r="C35" s="63"/>
      <c r="D35" s="63"/>
      <c r="E35" s="63"/>
      <c r="F35" s="63"/>
      <c r="G35" s="63"/>
      <c r="H35" s="46"/>
      <c r="I35" s="46"/>
      <c r="J35" s="63"/>
      <c r="K35" s="63"/>
      <c r="L35" s="63"/>
    </row>
    <row r="36" spans="2:12" s="59" customFormat="1" ht="13.5" customHeight="1" x14ac:dyDescent="0.25">
      <c r="B36" s="63"/>
      <c r="C36" s="63"/>
      <c r="D36" s="63"/>
      <c r="E36" s="63"/>
      <c r="F36" s="63"/>
      <c r="G36" s="63"/>
      <c r="H36" s="46"/>
      <c r="I36" s="46"/>
      <c r="J36" s="63"/>
      <c r="K36" s="63"/>
      <c r="L36" s="63"/>
    </row>
    <row r="37" spans="2:12" s="3" customFormat="1" ht="12" x14ac:dyDescent="0.25"/>
    <row r="38" spans="2:12" s="3" customFormat="1" ht="12" x14ac:dyDescent="0.25"/>
    <row r="39" spans="2:12" s="3" customFormat="1" ht="12" x14ac:dyDescent="0.25"/>
    <row r="40" spans="2:12" s="3" customFormat="1" ht="12" x14ac:dyDescent="0.25"/>
    <row r="41" spans="2:12" s="3" customFormat="1" ht="12" x14ac:dyDescent="0.25"/>
    <row r="42" spans="2:12" s="3" customFormat="1" ht="12" x14ac:dyDescent="0.25"/>
    <row r="43" spans="2:12" s="3" customFormat="1" ht="12" x14ac:dyDescent="0.25"/>
    <row r="44" spans="2:12" s="3" customFormat="1" ht="12" x14ac:dyDescent="0.25"/>
    <row r="45" spans="2:12" s="3" customFormat="1" ht="12" x14ac:dyDescent="0.25"/>
    <row r="46" spans="2:12" s="3" customFormat="1" ht="12" x14ac:dyDescent="0.25"/>
    <row r="47" spans="2:12" s="3" customFormat="1" ht="12" x14ac:dyDescent="0.25"/>
    <row r="48" spans="2:12" s="3" customFormat="1" ht="12" x14ac:dyDescent="0.25"/>
    <row r="49" s="3" customFormat="1" ht="12" x14ac:dyDescent="0.25"/>
    <row r="50" s="3" customFormat="1" ht="12" x14ac:dyDescent="0.25"/>
    <row r="51" s="3" customFormat="1" ht="12" x14ac:dyDescent="0.25"/>
    <row r="52" s="3" customFormat="1" ht="12" x14ac:dyDescent="0.25"/>
    <row r="53" s="3" customFormat="1" ht="12" x14ac:dyDescent="0.25"/>
    <row r="54" s="3" customFormat="1" ht="12" x14ac:dyDescent="0.25"/>
    <row r="55" s="3" customFormat="1" ht="12" x14ac:dyDescent="0.25"/>
    <row r="56" s="3" customFormat="1" ht="12" x14ac:dyDescent="0.25"/>
    <row r="57" s="3" customFormat="1" ht="12" x14ac:dyDescent="0.25"/>
    <row r="58" s="3" customFormat="1" ht="12" x14ac:dyDescent="0.25"/>
    <row r="59" s="3" customFormat="1" ht="12" x14ac:dyDescent="0.25"/>
    <row r="60" s="3" customFormat="1" ht="12" x14ac:dyDescent="0.25"/>
    <row r="61" s="3" customFormat="1" ht="12" x14ac:dyDescent="0.25"/>
    <row r="62" s="3" customFormat="1" ht="12" x14ac:dyDescent="0.25"/>
    <row r="63" s="3" customFormat="1" ht="12" x14ac:dyDescent="0.25"/>
    <row r="64" s="3" customFormat="1" ht="12" x14ac:dyDescent="0.25"/>
    <row r="65" s="3" customFormat="1" ht="12" x14ac:dyDescent="0.25"/>
    <row r="66" s="3" customFormat="1" ht="12" x14ac:dyDescent="0.25"/>
    <row r="67" s="3" customFormat="1" ht="12" x14ac:dyDescent="0.25"/>
    <row r="68" s="3" customFormat="1" ht="12" x14ac:dyDescent="0.25"/>
    <row r="69" s="3" customFormat="1" ht="12" x14ac:dyDescent="0.25"/>
    <row r="70" s="3" customFormat="1" ht="12" x14ac:dyDescent="0.25"/>
    <row r="71" s="3" customFormat="1" ht="12" x14ac:dyDescent="0.25"/>
    <row r="72" s="3" customFormat="1" ht="12" x14ac:dyDescent="0.25"/>
    <row r="73" s="3" customFormat="1" ht="12" x14ac:dyDescent="0.25"/>
    <row r="74" s="3" customFormat="1" ht="12" x14ac:dyDescent="0.25"/>
    <row r="75" s="3" customFormat="1" ht="12" x14ac:dyDescent="0.25"/>
    <row r="76" s="3" customFormat="1" ht="12" x14ac:dyDescent="0.25"/>
  </sheetData>
  <mergeCells count="21">
    <mergeCell ref="A7:L7"/>
    <mergeCell ref="A10:L10"/>
    <mergeCell ref="A11:L11"/>
    <mergeCell ref="A12:L12"/>
    <mergeCell ref="A18:B20"/>
    <mergeCell ref="C18:F18"/>
    <mergeCell ref="G18:G20"/>
    <mergeCell ref="H18:H20"/>
    <mergeCell ref="I18:I20"/>
    <mergeCell ref="J18:J20"/>
    <mergeCell ref="K18:K20"/>
    <mergeCell ref="L18:L20"/>
    <mergeCell ref="C19:C20"/>
    <mergeCell ref="D19:D20"/>
    <mergeCell ref="E19:E20"/>
    <mergeCell ref="F19:F20"/>
    <mergeCell ref="A30:L30"/>
    <mergeCell ref="A27:B27"/>
    <mergeCell ref="B29:L29"/>
    <mergeCell ref="A22:B22"/>
    <mergeCell ref="A24:B24"/>
  </mergeCells>
  <printOptions horizontalCentered="1"/>
  <pageMargins left="0.51181102362204722" right="0.23622047244094491" top="0.56999999999999995" bottom="0.15748031496062992" header="0.31496062992125984" footer="0.15748031496062992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05"/>
  <sheetViews>
    <sheetView workbookViewId="0">
      <selection activeCell="B23" sqref="B23:C23"/>
    </sheetView>
  </sheetViews>
  <sheetFormatPr baseColWidth="10" defaultRowHeight="14.25" x14ac:dyDescent="0.25"/>
  <cols>
    <col min="1" max="1" width="8.140625" style="1" customWidth="1"/>
    <col min="2" max="2" width="34.140625" style="1" customWidth="1"/>
    <col min="3" max="3" width="12.7109375" style="1" customWidth="1"/>
    <col min="4" max="4" width="12.5703125" style="1" customWidth="1"/>
    <col min="5" max="6" width="13.85546875" style="1" customWidth="1"/>
    <col min="7" max="7" width="13" style="1" customWidth="1"/>
    <col min="8" max="8" width="12" style="1" customWidth="1"/>
    <col min="9" max="9" width="11.7109375" style="1" customWidth="1"/>
    <col min="10" max="11" width="13" style="1" customWidth="1"/>
    <col min="12" max="12" width="13.140625" style="1" customWidth="1"/>
    <col min="13" max="16384" width="11.42578125" style="1"/>
  </cols>
  <sheetData>
    <row r="7" spans="1:12" ht="18" x14ac:dyDescent="0.25">
      <c r="A7" s="126" t="s">
        <v>0</v>
      </c>
      <c r="B7" s="126"/>
      <c r="C7" s="126"/>
      <c r="D7" s="126"/>
      <c r="E7" s="126"/>
      <c r="F7" s="126"/>
      <c r="G7" s="126"/>
      <c r="H7" s="126"/>
      <c r="I7" s="126"/>
      <c r="J7" s="87"/>
      <c r="K7" s="87"/>
      <c r="L7" s="87"/>
    </row>
    <row r="10" spans="1:12" ht="15" x14ac:dyDescent="0.25">
      <c r="A10" s="127" t="s">
        <v>109</v>
      </c>
      <c r="B10" s="127"/>
      <c r="C10" s="127"/>
      <c r="D10" s="127"/>
      <c r="E10" s="127"/>
      <c r="F10" s="127"/>
      <c r="G10" s="127"/>
      <c r="H10" s="127"/>
      <c r="I10" s="127"/>
      <c r="J10" s="88"/>
      <c r="K10" s="88"/>
      <c r="L10" s="88"/>
    </row>
    <row r="11" spans="1:12" x14ac:dyDescent="0.25">
      <c r="A11" s="128" t="s">
        <v>107</v>
      </c>
      <c r="B11" s="128"/>
      <c r="C11" s="128"/>
      <c r="D11" s="128"/>
      <c r="E11" s="128"/>
      <c r="F11" s="128"/>
      <c r="G11" s="128"/>
      <c r="H11" s="128"/>
      <c r="I11" s="128"/>
    </row>
    <row r="12" spans="1:12" x14ac:dyDescent="0.25">
      <c r="A12" s="128" t="s">
        <v>112</v>
      </c>
      <c r="B12" s="128"/>
      <c r="C12" s="128"/>
      <c r="D12" s="128"/>
      <c r="E12" s="128"/>
      <c r="F12" s="128"/>
      <c r="G12" s="128"/>
      <c r="H12" s="128"/>
      <c r="I12" s="128"/>
    </row>
    <row r="13" spans="1:12" ht="8.25" customHeight="1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8.25" customHeight="1" x14ac:dyDescent="0.2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s="67" customFormat="1" x14ac:dyDescent="0.2">
      <c r="B15" s="146" t="s">
        <v>3</v>
      </c>
      <c r="C15" s="147"/>
      <c r="D15" s="152" t="s">
        <v>68</v>
      </c>
      <c r="E15" s="153"/>
      <c r="F15" s="153"/>
      <c r="G15" s="153"/>
      <c r="H15" s="154"/>
      <c r="I15" s="155" t="s">
        <v>69</v>
      </c>
    </row>
    <row r="16" spans="1:12" s="67" customFormat="1" ht="27.75" customHeight="1" x14ac:dyDescent="0.2">
      <c r="B16" s="148"/>
      <c r="C16" s="149"/>
      <c r="D16" s="89" t="s">
        <v>70</v>
      </c>
      <c r="E16" s="90" t="s">
        <v>71</v>
      </c>
      <c r="F16" s="89" t="s">
        <v>1</v>
      </c>
      <c r="G16" s="89" t="s">
        <v>2</v>
      </c>
      <c r="H16" s="89" t="s">
        <v>6</v>
      </c>
      <c r="I16" s="156"/>
    </row>
    <row r="17" spans="2:9" s="67" customFormat="1" x14ac:dyDescent="0.2">
      <c r="B17" s="150"/>
      <c r="C17" s="151"/>
      <c r="D17" s="89">
        <v>1</v>
      </c>
      <c r="E17" s="89">
        <v>2</v>
      </c>
      <c r="F17" s="89" t="s">
        <v>72</v>
      </c>
      <c r="G17" s="89">
        <v>4</v>
      </c>
      <c r="H17" s="89">
        <v>5</v>
      </c>
      <c r="I17" s="91" t="s">
        <v>73</v>
      </c>
    </row>
    <row r="18" spans="2:9" s="67" customFormat="1" x14ac:dyDescent="0.2">
      <c r="B18" s="68"/>
      <c r="C18" s="69"/>
      <c r="D18" s="70"/>
      <c r="E18" s="70"/>
      <c r="F18" s="70"/>
      <c r="G18" s="70"/>
      <c r="H18" s="70"/>
      <c r="I18" s="70"/>
    </row>
    <row r="19" spans="2:9" s="67" customFormat="1" x14ac:dyDescent="0.2">
      <c r="B19" s="157" t="s">
        <v>74</v>
      </c>
      <c r="C19" s="158"/>
      <c r="D19" s="71">
        <f t="shared" ref="D19:I19" si="0">SUM(D20:D27)</f>
        <v>0</v>
      </c>
      <c r="E19" s="71">
        <f t="shared" si="0"/>
        <v>0</v>
      </c>
      <c r="F19" s="71">
        <f t="shared" si="0"/>
        <v>0</v>
      </c>
      <c r="G19" s="71">
        <f t="shared" si="0"/>
        <v>0</v>
      </c>
      <c r="H19" s="71">
        <f t="shared" si="0"/>
        <v>0</v>
      </c>
      <c r="I19" s="71">
        <f t="shared" si="0"/>
        <v>0</v>
      </c>
    </row>
    <row r="20" spans="2:9" s="67" customFormat="1" ht="15" customHeight="1" x14ac:dyDescent="0.2">
      <c r="B20" s="159" t="s">
        <v>75</v>
      </c>
      <c r="C20" s="160"/>
      <c r="D20" s="72"/>
      <c r="E20" s="72"/>
      <c r="F20" s="73">
        <f>D20+E20</f>
        <v>0</v>
      </c>
      <c r="G20" s="72"/>
      <c r="H20" s="72"/>
      <c r="I20" s="73">
        <f>F20-G20</f>
        <v>0</v>
      </c>
    </row>
    <row r="21" spans="2:9" s="67" customFormat="1" ht="15" customHeight="1" x14ac:dyDescent="0.2">
      <c r="B21" s="159" t="s">
        <v>76</v>
      </c>
      <c r="C21" s="160"/>
      <c r="D21" s="72"/>
      <c r="E21" s="72"/>
      <c r="F21" s="73">
        <f t="shared" ref="F21:F27" si="1">D21+E21</f>
        <v>0</v>
      </c>
      <c r="G21" s="72"/>
      <c r="H21" s="72"/>
      <c r="I21" s="73">
        <f t="shared" ref="I21:I27" si="2">F21-G21</f>
        <v>0</v>
      </c>
    </row>
    <row r="22" spans="2:9" s="67" customFormat="1" ht="15" customHeight="1" x14ac:dyDescent="0.2">
      <c r="B22" s="159" t="s">
        <v>77</v>
      </c>
      <c r="C22" s="160"/>
      <c r="D22" s="72"/>
      <c r="E22" s="72"/>
      <c r="F22" s="73">
        <f t="shared" si="1"/>
        <v>0</v>
      </c>
      <c r="G22" s="72"/>
      <c r="H22" s="72"/>
      <c r="I22" s="73">
        <f t="shared" si="2"/>
        <v>0</v>
      </c>
    </row>
    <row r="23" spans="2:9" s="67" customFormat="1" ht="15" customHeight="1" x14ac:dyDescent="0.2">
      <c r="B23" s="159" t="s">
        <v>78</v>
      </c>
      <c r="C23" s="160"/>
      <c r="D23" s="72"/>
      <c r="E23" s="72"/>
      <c r="F23" s="73">
        <f t="shared" si="1"/>
        <v>0</v>
      </c>
      <c r="G23" s="72"/>
      <c r="H23" s="72"/>
      <c r="I23" s="73">
        <f t="shared" si="2"/>
        <v>0</v>
      </c>
    </row>
    <row r="24" spans="2:9" s="67" customFormat="1" ht="15" customHeight="1" x14ac:dyDescent="0.2">
      <c r="B24" s="159" t="s">
        <v>79</v>
      </c>
      <c r="C24" s="160"/>
      <c r="D24" s="72"/>
      <c r="E24" s="72"/>
      <c r="F24" s="73">
        <f t="shared" si="1"/>
        <v>0</v>
      </c>
      <c r="G24" s="72"/>
      <c r="H24" s="72"/>
      <c r="I24" s="73">
        <f t="shared" si="2"/>
        <v>0</v>
      </c>
    </row>
    <row r="25" spans="2:9" s="67" customFormat="1" ht="15" customHeight="1" x14ac:dyDescent="0.2">
      <c r="B25" s="159" t="s">
        <v>80</v>
      </c>
      <c r="C25" s="160"/>
      <c r="D25" s="72"/>
      <c r="E25" s="72"/>
      <c r="F25" s="73">
        <f t="shared" si="1"/>
        <v>0</v>
      </c>
      <c r="G25" s="72"/>
      <c r="H25" s="72"/>
      <c r="I25" s="73">
        <f t="shared" si="2"/>
        <v>0</v>
      </c>
    </row>
    <row r="26" spans="2:9" s="67" customFormat="1" ht="15" customHeight="1" x14ac:dyDescent="0.2">
      <c r="B26" s="159" t="s">
        <v>81</v>
      </c>
      <c r="C26" s="160"/>
      <c r="D26" s="72"/>
      <c r="E26" s="72"/>
      <c r="F26" s="73">
        <f t="shared" si="1"/>
        <v>0</v>
      </c>
      <c r="G26" s="72"/>
      <c r="H26" s="72"/>
      <c r="I26" s="73">
        <f t="shared" si="2"/>
        <v>0</v>
      </c>
    </row>
    <row r="27" spans="2:9" s="67" customFormat="1" ht="15" customHeight="1" x14ac:dyDescent="0.2">
      <c r="B27" s="159" t="s">
        <v>82</v>
      </c>
      <c r="C27" s="160"/>
      <c r="D27" s="72"/>
      <c r="E27" s="72"/>
      <c r="F27" s="73">
        <f t="shared" si="1"/>
        <v>0</v>
      </c>
      <c r="G27" s="72"/>
      <c r="H27" s="72"/>
      <c r="I27" s="73">
        <f t="shared" si="2"/>
        <v>0</v>
      </c>
    </row>
    <row r="28" spans="2:9" s="67" customFormat="1" x14ac:dyDescent="0.2">
      <c r="B28" s="74"/>
      <c r="C28" s="75"/>
      <c r="D28" s="76"/>
      <c r="E28" s="76"/>
      <c r="F28" s="76"/>
      <c r="G28" s="76"/>
      <c r="H28" s="76"/>
      <c r="I28" s="76"/>
    </row>
    <row r="29" spans="2:9" s="67" customFormat="1" x14ac:dyDescent="0.2">
      <c r="B29" s="157" t="s">
        <v>83</v>
      </c>
      <c r="C29" s="158"/>
      <c r="D29" s="71">
        <f t="shared" ref="D29:I29" si="3">SUM(D30:D36)</f>
        <v>121444711.17999999</v>
      </c>
      <c r="E29" s="71">
        <f t="shared" si="3"/>
        <v>-223407.18</v>
      </c>
      <c r="F29" s="71">
        <f t="shared" si="3"/>
        <v>121221303.99999999</v>
      </c>
      <c r="G29" s="71">
        <f t="shared" si="3"/>
        <v>80114151.379999995</v>
      </c>
      <c r="H29" s="71">
        <f t="shared" si="3"/>
        <v>75229563.379999995</v>
      </c>
      <c r="I29" s="71">
        <f t="shared" si="3"/>
        <v>41107152.61999999</v>
      </c>
    </row>
    <row r="30" spans="2:9" s="67" customFormat="1" ht="15" customHeight="1" x14ac:dyDescent="0.2">
      <c r="B30" s="159" t="s">
        <v>84</v>
      </c>
      <c r="C30" s="160"/>
      <c r="D30" s="77"/>
      <c r="E30" s="77"/>
      <c r="F30" s="73">
        <f>D30+E30</f>
        <v>0</v>
      </c>
      <c r="G30" s="77"/>
      <c r="H30" s="77"/>
      <c r="I30" s="73">
        <f>F30-G30</f>
        <v>0</v>
      </c>
    </row>
    <row r="31" spans="2:9" s="67" customFormat="1" ht="15" customHeight="1" x14ac:dyDescent="0.2">
      <c r="B31" s="159" t="s">
        <v>85</v>
      </c>
      <c r="C31" s="160"/>
      <c r="D31" s="77"/>
      <c r="E31" s="77"/>
      <c r="F31" s="73">
        <f t="shared" ref="F31:F36" si="4">D31+E31</f>
        <v>0</v>
      </c>
      <c r="G31" s="77"/>
      <c r="H31" s="77"/>
      <c r="I31" s="73">
        <f t="shared" ref="I31:I36" si="5">F31-G31</f>
        <v>0</v>
      </c>
    </row>
    <row r="32" spans="2:9" s="67" customFormat="1" ht="15" customHeight="1" x14ac:dyDescent="0.2">
      <c r="B32" s="159" t="s">
        <v>86</v>
      </c>
      <c r="C32" s="160"/>
      <c r="D32" s="77"/>
      <c r="E32" s="77"/>
      <c r="F32" s="73">
        <f t="shared" si="4"/>
        <v>0</v>
      </c>
      <c r="G32" s="77"/>
      <c r="H32" s="77"/>
      <c r="I32" s="73">
        <f t="shared" si="5"/>
        <v>0</v>
      </c>
    </row>
    <row r="33" spans="2:9" s="67" customFormat="1" ht="15" customHeight="1" x14ac:dyDescent="0.2">
      <c r="B33" s="159" t="s">
        <v>87</v>
      </c>
      <c r="C33" s="160"/>
      <c r="D33" s="77"/>
      <c r="E33" s="77"/>
      <c r="F33" s="73">
        <f t="shared" si="4"/>
        <v>0</v>
      </c>
      <c r="G33" s="77"/>
      <c r="H33" s="77"/>
      <c r="I33" s="73">
        <f t="shared" si="5"/>
        <v>0</v>
      </c>
    </row>
    <row r="34" spans="2:9" s="67" customFormat="1" ht="15" customHeight="1" x14ac:dyDescent="0.2">
      <c r="B34" s="159" t="s">
        <v>88</v>
      </c>
      <c r="C34" s="160"/>
      <c r="D34" s="77">
        <v>121444711.17999999</v>
      </c>
      <c r="E34" s="77">
        <v>-223407.18</v>
      </c>
      <c r="F34" s="73">
        <f t="shared" si="4"/>
        <v>121221303.99999999</v>
      </c>
      <c r="G34" s="77">
        <f>'x capitulo'!H51</f>
        <v>80114151.379999995</v>
      </c>
      <c r="H34" s="77">
        <f>'x capitulo'!J51</f>
        <v>75229563.379999995</v>
      </c>
      <c r="I34" s="73">
        <f t="shared" si="5"/>
        <v>41107152.61999999</v>
      </c>
    </row>
    <row r="35" spans="2:9" s="67" customFormat="1" ht="15" customHeight="1" x14ac:dyDescent="0.2">
      <c r="B35" s="159" t="s">
        <v>89</v>
      </c>
      <c r="C35" s="160"/>
      <c r="D35" s="77"/>
      <c r="E35" s="77"/>
      <c r="F35" s="73">
        <f t="shared" si="4"/>
        <v>0</v>
      </c>
      <c r="G35" s="77"/>
      <c r="H35" s="77"/>
      <c r="I35" s="73">
        <f t="shared" si="5"/>
        <v>0</v>
      </c>
    </row>
    <row r="36" spans="2:9" s="67" customFormat="1" ht="15" customHeight="1" x14ac:dyDescent="0.2">
      <c r="B36" s="159" t="s">
        <v>90</v>
      </c>
      <c r="C36" s="160"/>
      <c r="D36" s="77"/>
      <c r="E36" s="77"/>
      <c r="F36" s="73">
        <f t="shared" si="4"/>
        <v>0</v>
      </c>
      <c r="G36" s="77"/>
      <c r="H36" s="77"/>
      <c r="I36" s="73">
        <f t="shared" si="5"/>
        <v>0</v>
      </c>
    </row>
    <row r="37" spans="2:9" s="67" customFormat="1" x14ac:dyDescent="0.2">
      <c r="B37" s="74"/>
      <c r="C37" s="75"/>
      <c r="D37" s="78"/>
      <c r="E37" s="78"/>
      <c r="F37" s="76"/>
      <c r="G37" s="78"/>
      <c r="H37" s="78"/>
      <c r="I37" s="78"/>
    </row>
    <row r="38" spans="2:9" s="67" customFormat="1" x14ac:dyDescent="0.2">
      <c r="B38" s="157" t="s">
        <v>91</v>
      </c>
      <c r="C38" s="158"/>
      <c r="D38" s="79">
        <f t="shared" ref="D38:I38" si="6">SUM(D39:D47)</f>
        <v>0</v>
      </c>
      <c r="E38" s="79">
        <f t="shared" si="6"/>
        <v>0</v>
      </c>
      <c r="F38" s="79">
        <f t="shared" si="6"/>
        <v>0</v>
      </c>
      <c r="G38" s="79">
        <f t="shared" si="6"/>
        <v>0</v>
      </c>
      <c r="H38" s="79">
        <f t="shared" si="6"/>
        <v>0</v>
      </c>
      <c r="I38" s="79">
        <f t="shared" si="6"/>
        <v>0</v>
      </c>
    </row>
    <row r="39" spans="2:9" s="67" customFormat="1" ht="15" customHeight="1" x14ac:dyDescent="0.2">
      <c r="B39" s="159" t="s">
        <v>92</v>
      </c>
      <c r="C39" s="160"/>
      <c r="D39" s="77"/>
      <c r="E39" s="77"/>
      <c r="F39" s="73">
        <f>D39+E39</f>
        <v>0</v>
      </c>
      <c r="G39" s="77"/>
      <c r="H39" s="77"/>
      <c r="I39" s="73">
        <f t="shared" ref="I39:I47" si="7">F39-G39</f>
        <v>0</v>
      </c>
    </row>
    <row r="40" spans="2:9" s="67" customFormat="1" ht="15" customHeight="1" x14ac:dyDescent="0.2">
      <c r="B40" s="159" t="s">
        <v>93</v>
      </c>
      <c r="C40" s="160"/>
      <c r="D40" s="77"/>
      <c r="E40" s="77"/>
      <c r="F40" s="73">
        <f t="shared" ref="F40:F47" si="8">D40+E40</f>
        <v>0</v>
      </c>
      <c r="G40" s="77"/>
      <c r="H40" s="77"/>
      <c r="I40" s="73">
        <f t="shared" si="7"/>
        <v>0</v>
      </c>
    </row>
    <row r="41" spans="2:9" s="67" customFormat="1" ht="15" customHeight="1" x14ac:dyDescent="0.2">
      <c r="B41" s="159" t="s">
        <v>94</v>
      </c>
      <c r="C41" s="160"/>
      <c r="D41" s="77"/>
      <c r="E41" s="77"/>
      <c r="F41" s="73">
        <f t="shared" si="8"/>
        <v>0</v>
      </c>
      <c r="G41" s="77"/>
      <c r="H41" s="77"/>
      <c r="I41" s="73">
        <f t="shared" si="7"/>
        <v>0</v>
      </c>
    </row>
    <row r="42" spans="2:9" s="67" customFormat="1" ht="15" customHeight="1" x14ac:dyDescent="0.2">
      <c r="B42" s="159" t="s">
        <v>95</v>
      </c>
      <c r="C42" s="160"/>
      <c r="D42" s="77"/>
      <c r="E42" s="77"/>
      <c r="F42" s="73">
        <f t="shared" si="8"/>
        <v>0</v>
      </c>
      <c r="G42" s="77"/>
      <c r="H42" s="77"/>
      <c r="I42" s="73">
        <f t="shared" si="7"/>
        <v>0</v>
      </c>
    </row>
    <row r="43" spans="2:9" s="67" customFormat="1" ht="15" customHeight="1" x14ac:dyDescent="0.2">
      <c r="B43" s="159" t="s">
        <v>96</v>
      </c>
      <c r="C43" s="160"/>
      <c r="D43" s="77"/>
      <c r="E43" s="77"/>
      <c r="F43" s="73">
        <f t="shared" si="8"/>
        <v>0</v>
      </c>
      <c r="G43" s="77"/>
      <c r="H43" s="77"/>
      <c r="I43" s="73">
        <f t="shared" si="7"/>
        <v>0</v>
      </c>
    </row>
    <row r="44" spans="2:9" s="67" customFormat="1" ht="15" customHeight="1" x14ac:dyDescent="0.2">
      <c r="B44" s="159" t="s">
        <v>97</v>
      </c>
      <c r="C44" s="160"/>
      <c r="D44" s="77"/>
      <c r="E44" s="77"/>
      <c r="F44" s="73">
        <f>D44+E44</f>
        <v>0</v>
      </c>
      <c r="G44" s="77"/>
      <c r="H44" s="77"/>
      <c r="I44" s="73">
        <f t="shared" si="7"/>
        <v>0</v>
      </c>
    </row>
    <row r="45" spans="2:9" s="67" customFormat="1" ht="15" customHeight="1" x14ac:dyDescent="0.2">
      <c r="B45" s="159" t="s">
        <v>98</v>
      </c>
      <c r="C45" s="160"/>
      <c r="D45" s="77"/>
      <c r="E45" s="77"/>
      <c r="F45" s="73">
        <f t="shared" si="8"/>
        <v>0</v>
      </c>
      <c r="G45" s="77"/>
      <c r="H45" s="77"/>
      <c r="I45" s="73">
        <f t="shared" si="7"/>
        <v>0</v>
      </c>
    </row>
    <row r="46" spans="2:9" s="67" customFormat="1" ht="15" customHeight="1" x14ac:dyDescent="0.2">
      <c r="B46" s="159" t="s">
        <v>99</v>
      </c>
      <c r="C46" s="160"/>
      <c r="D46" s="77"/>
      <c r="E46" s="77"/>
      <c r="F46" s="73">
        <f t="shared" si="8"/>
        <v>0</v>
      </c>
      <c r="G46" s="77"/>
      <c r="H46" s="77"/>
      <c r="I46" s="73">
        <f t="shared" si="7"/>
        <v>0</v>
      </c>
    </row>
    <row r="47" spans="2:9" s="67" customFormat="1" ht="15" customHeight="1" x14ac:dyDescent="0.2">
      <c r="B47" s="159" t="s">
        <v>100</v>
      </c>
      <c r="C47" s="160"/>
      <c r="D47" s="77"/>
      <c r="E47" s="77"/>
      <c r="F47" s="73">
        <f t="shared" si="8"/>
        <v>0</v>
      </c>
      <c r="G47" s="77"/>
      <c r="H47" s="77"/>
      <c r="I47" s="73">
        <f t="shared" si="7"/>
        <v>0</v>
      </c>
    </row>
    <row r="48" spans="2:9" s="67" customFormat="1" x14ac:dyDescent="0.2">
      <c r="B48" s="74"/>
      <c r="C48" s="75"/>
      <c r="D48" s="78"/>
      <c r="E48" s="78"/>
      <c r="F48" s="78"/>
      <c r="G48" s="78"/>
      <c r="H48" s="78"/>
      <c r="I48" s="78"/>
    </row>
    <row r="49" spans="1:14" s="67" customFormat="1" x14ac:dyDescent="0.2">
      <c r="B49" s="157" t="s">
        <v>101</v>
      </c>
      <c r="C49" s="158"/>
      <c r="D49" s="79">
        <f t="shared" ref="D49:I49" si="9">SUM(D50:D53)</f>
        <v>0</v>
      </c>
      <c r="E49" s="79">
        <f t="shared" si="9"/>
        <v>0</v>
      </c>
      <c r="F49" s="79">
        <f t="shared" si="9"/>
        <v>0</v>
      </c>
      <c r="G49" s="80">
        <f t="shared" si="9"/>
        <v>0</v>
      </c>
      <c r="H49" s="79">
        <f t="shared" si="9"/>
        <v>0</v>
      </c>
      <c r="I49" s="79">
        <f t="shared" si="9"/>
        <v>0</v>
      </c>
    </row>
    <row r="50" spans="1:14" s="67" customFormat="1" ht="15" customHeight="1" x14ac:dyDescent="0.2">
      <c r="B50" s="159" t="s">
        <v>102</v>
      </c>
      <c r="C50" s="160"/>
      <c r="D50" s="77"/>
      <c r="E50" s="77"/>
      <c r="F50" s="73">
        <f>D50+E50</f>
        <v>0</v>
      </c>
      <c r="G50" s="77"/>
      <c r="H50" s="77"/>
      <c r="I50" s="73">
        <f>F50-G50</f>
        <v>0</v>
      </c>
    </row>
    <row r="51" spans="1:14" s="67" customFormat="1" ht="15" customHeight="1" x14ac:dyDescent="0.2">
      <c r="B51" s="159" t="s">
        <v>103</v>
      </c>
      <c r="C51" s="160"/>
      <c r="D51" s="77"/>
      <c r="E51" s="77"/>
      <c r="F51" s="73">
        <f>D51+E51</f>
        <v>0</v>
      </c>
      <c r="G51" s="77"/>
      <c r="H51" s="77"/>
      <c r="I51" s="73">
        <f>F51-G51</f>
        <v>0</v>
      </c>
    </row>
    <row r="52" spans="1:14" s="67" customFormat="1" ht="15" customHeight="1" x14ac:dyDescent="0.2">
      <c r="B52" s="159" t="s">
        <v>104</v>
      </c>
      <c r="C52" s="160"/>
      <c r="D52" s="77"/>
      <c r="E52" s="77"/>
      <c r="F52" s="73">
        <f>D52+E52</f>
        <v>0</v>
      </c>
      <c r="G52" s="77"/>
      <c r="H52" s="77"/>
      <c r="I52" s="73">
        <f>F52-G52</f>
        <v>0</v>
      </c>
    </row>
    <row r="53" spans="1:14" s="67" customFormat="1" ht="15" customHeight="1" x14ac:dyDescent="0.2">
      <c r="B53" s="159" t="s">
        <v>105</v>
      </c>
      <c r="C53" s="160"/>
      <c r="D53" s="77"/>
      <c r="E53" s="77"/>
      <c r="F53" s="73">
        <f>D53+E53</f>
        <v>0</v>
      </c>
      <c r="G53" s="77"/>
      <c r="H53" s="77"/>
      <c r="I53" s="73">
        <f>F53-G53</f>
        <v>0</v>
      </c>
    </row>
    <row r="54" spans="1:14" s="67" customFormat="1" x14ac:dyDescent="0.2">
      <c r="B54" s="81"/>
      <c r="C54" s="82"/>
      <c r="D54" s="83"/>
      <c r="E54" s="83"/>
      <c r="F54" s="83"/>
      <c r="G54" s="83"/>
      <c r="H54" s="83"/>
      <c r="I54" s="83"/>
    </row>
    <row r="55" spans="1:14" s="67" customFormat="1" x14ac:dyDescent="0.2">
      <c r="B55" s="84"/>
      <c r="C55" s="85" t="s">
        <v>106</v>
      </c>
      <c r="D55" s="86">
        <f t="shared" ref="D55:I55" si="10">SUM(D19,D29,D38,D49)</f>
        <v>121444711.17999999</v>
      </c>
      <c r="E55" s="86">
        <f t="shared" si="10"/>
        <v>-223407.18</v>
      </c>
      <c r="F55" s="86">
        <f t="shared" si="10"/>
        <v>121221303.99999999</v>
      </c>
      <c r="G55" s="86">
        <f t="shared" si="10"/>
        <v>80114151.379999995</v>
      </c>
      <c r="H55" s="86">
        <f t="shared" si="10"/>
        <v>75229563.379999995</v>
      </c>
      <c r="I55" s="86">
        <f t="shared" si="10"/>
        <v>41107152.61999999</v>
      </c>
    </row>
    <row r="56" spans="1:14" s="59" customFormat="1" ht="33" customHeight="1" x14ac:dyDescent="0.25">
      <c r="A56" s="59" t="s">
        <v>50</v>
      </c>
      <c r="B56" s="124" t="s">
        <v>114</v>
      </c>
      <c r="C56" s="124"/>
      <c r="D56" s="124"/>
      <c r="E56" s="124"/>
      <c r="F56" s="124"/>
      <c r="G56" s="124"/>
      <c r="H56" s="124"/>
      <c r="I56" s="124"/>
      <c r="J56" s="60"/>
      <c r="N56" s="60"/>
    </row>
    <row r="57" spans="1:14" s="59" customFormat="1" ht="14.25" customHeight="1" x14ac:dyDescent="0.25">
      <c r="B57" s="125" t="s">
        <v>113</v>
      </c>
      <c r="C57" s="125"/>
      <c r="D57" s="125"/>
      <c r="E57" s="125"/>
      <c r="F57" s="125"/>
      <c r="G57" s="125"/>
      <c r="H57" s="125"/>
      <c r="I57" s="125"/>
      <c r="J57" s="60"/>
      <c r="N57" s="60"/>
    </row>
    <row r="58" spans="1:14" s="59" customFormat="1" ht="13.5" customHeight="1" x14ac:dyDescent="0.25"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</row>
    <row r="59" spans="1:14" s="59" customFormat="1" ht="13.5" customHeight="1" x14ac:dyDescent="0.25">
      <c r="A59" s="114" t="s">
        <v>56</v>
      </c>
      <c r="B59" s="114"/>
      <c r="C59" s="114"/>
      <c r="D59" s="114"/>
      <c r="E59" s="114"/>
      <c r="F59" s="114"/>
      <c r="G59" s="114"/>
      <c r="H59" s="114"/>
      <c r="I59" s="114"/>
      <c r="J59" s="92"/>
      <c r="K59" s="92"/>
      <c r="L59" s="92"/>
    </row>
    <row r="60" spans="1:14" s="59" customFormat="1" ht="13.5" customHeight="1" x14ac:dyDescent="0.25">
      <c r="B60" s="66"/>
      <c r="C60" s="66"/>
      <c r="D60" s="66"/>
      <c r="E60" s="66"/>
      <c r="F60" s="66"/>
      <c r="G60" s="66"/>
      <c r="H60" s="46"/>
      <c r="I60" s="46"/>
      <c r="J60" s="66"/>
      <c r="K60" s="66"/>
      <c r="L60" s="66"/>
    </row>
    <row r="61" spans="1:14" s="59" customFormat="1" ht="13.5" customHeight="1" x14ac:dyDescent="0.25">
      <c r="B61" s="66"/>
      <c r="C61" s="66"/>
      <c r="D61" s="66"/>
      <c r="E61" s="66"/>
      <c r="F61" s="66"/>
      <c r="G61" s="66"/>
      <c r="H61" s="46"/>
      <c r="I61" s="46"/>
      <c r="J61" s="66"/>
      <c r="K61" s="66"/>
      <c r="L61" s="66"/>
    </row>
    <row r="62" spans="1:14" s="59" customFormat="1" ht="13.5" customHeight="1" x14ac:dyDescent="0.25">
      <c r="B62" s="66"/>
      <c r="C62" s="66"/>
      <c r="D62" s="66"/>
      <c r="E62" s="66"/>
      <c r="F62" s="66"/>
      <c r="G62" s="66"/>
      <c r="H62" s="46"/>
      <c r="I62" s="46"/>
      <c r="J62" s="66"/>
      <c r="K62" s="66"/>
      <c r="L62" s="66"/>
    </row>
    <row r="63" spans="1:14" s="59" customFormat="1" ht="13.5" customHeight="1" x14ac:dyDescent="0.25">
      <c r="B63" s="66"/>
      <c r="C63" s="66"/>
      <c r="D63" s="66"/>
      <c r="E63" s="66"/>
      <c r="F63" s="66"/>
      <c r="G63" s="66"/>
      <c r="H63" s="46"/>
      <c r="I63" s="46"/>
      <c r="J63" s="66"/>
      <c r="K63" s="66"/>
      <c r="L63" s="66"/>
    </row>
    <row r="64" spans="1:14" s="59" customFormat="1" ht="13.5" customHeight="1" x14ac:dyDescent="0.25">
      <c r="B64" s="66"/>
      <c r="C64" s="66"/>
      <c r="D64" s="66"/>
      <c r="E64" s="66"/>
      <c r="F64" s="66"/>
      <c r="G64" s="66"/>
      <c r="H64" s="46"/>
      <c r="I64" s="46"/>
      <c r="J64" s="66"/>
      <c r="K64" s="66"/>
      <c r="L64" s="66"/>
    </row>
    <row r="65" spans="2:12" s="59" customFormat="1" ht="13.5" customHeight="1" x14ac:dyDescent="0.25">
      <c r="B65" s="66"/>
      <c r="C65" s="66"/>
      <c r="D65" s="66"/>
      <c r="E65" s="66"/>
      <c r="F65" s="66"/>
      <c r="G65" s="66"/>
      <c r="H65" s="46"/>
      <c r="I65" s="46"/>
      <c r="J65" s="66"/>
      <c r="K65" s="66"/>
      <c r="L65" s="66"/>
    </row>
    <row r="66" spans="2:12" s="59" customFormat="1" ht="12" x14ac:dyDescent="0.25"/>
    <row r="67" spans="2:12" s="59" customFormat="1" ht="12" x14ac:dyDescent="0.25"/>
    <row r="68" spans="2:12" s="59" customFormat="1" ht="12" x14ac:dyDescent="0.25"/>
    <row r="69" spans="2:12" s="59" customFormat="1" ht="12" x14ac:dyDescent="0.25"/>
    <row r="70" spans="2:12" s="59" customFormat="1" ht="12" x14ac:dyDescent="0.25"/>
    <row r="71" spans="2:12" s="59" customFormat="1" ht="12" x14ac:dyDescent="0.25"/>
    <row r="72" spans="2:12" s="59" customFormat="1" ht="12" x14ac:dyDescent="0.25"/>
    <row r="73" spans="2:12" s="59" customFormat="1" ht="12" x14ac:dyDescent="0.25"/>
    <row r="74" spans="2:12" s="59" customFormat="1" ht="12" x14ac:dyDescent="0.25"/>
    <row r="75" spans="2:12" s="59" customFormat="1" ht="12" x14ac:dyDescent="0.25"/>
    <row r="76" spans="2:12" s="59" customFormat="1" ht="12" x14ac:dyDescent="0.25"/>
    <row r="77" spans="2:12" s="59" customFormat="1" ht="12" x14ac:dyDescent="0.25"/>
    <row r="78" spans="2:12" s="59" customFormat="1" ht="12" x14ac:dyDescent="0.25"/>
    <row r="79" spans="2:12" s="59" customFormat="1" ht="12" x14ac:dyDescent="0.25"/>
    <row r="80" spans="2:12" s="59" customFormat="1" ht="12" x14ac:dyDescent="0.25"/>
    <row r="81" s="59" customFormat="1" ht="12" x14ac:dyDescent="0.25"/>
    <row r="82" s="59" customFormat="1" ht="12" x14ac:dyDescent="0.25"/>
    <row r="83" s="59" customFormat="1" ht="12" x14ac:dyDescent="0.25"/>
    <row r="84" s="59" customFormat="1" ht="12" x14ac:dyDescent="0.25"/>
    <row r="85" s="59" customFormat="1" ht="12" x14ac:dyDescent="0.25"/>
    <row r="86" s="59" customFormat="1" ht="12" x14ac:dyDescent="0.25"/>
    <row r="87" s="59" customFormat="1" ht="12" x14ac:dyDescent="0.25"/>
    <row r="88" s="59" customFormat="1" ht="12" x14ac:dyDescent="0.25"/>
    <row r="89" s="59" customFormat="1" ht="12" x14ac:dyDescent="0.25"/>
    <row r="90" s="59" customFormat="1" ht="12" x14ac:dyDescent="0.25"/>
    <row r="91" s="59" customFormat="1" ht="12" x14ac:dyDescent="0.25"/>
    <row r="92" s="59" customFormat="1" ht="12" x14ac:dyDescent="0.25"/>
    <row r="93" s="59" customFormat="1" ht="12" x14ac:dyDescent="0.25"/>
    <row r="94" s="59" customFormat="1" ht="12" x14ac:dyDescent="0.25"/>
    <row r="95" s="59" customFormat="1" ht="12" x14ac:dyDescent="0.25"/>
    <row r="96" s="59" customFormat="1" ht="12" x14ac:dyDescent="0.25"/>
    <row r="97" s="59" customFormat="1" ht="12" x14ac:dyDescent="0.25"/>
    <row r="98" s="59" customFormat="1" ht="12" x14ac:dyDescent="0.25"/>
    <row r="99" s="59" customFormat="1" ht="12" x14ac:dyDescent="0.25"/>
    <row r="100" s="59" customFormat="1" ht="12" x14ac:dyDescent="0.25"/>
    <row r="101" s="59" customFormat="1" ht="12" x14ac:dyDescent="0.25"/>
    <row r="102" s="59" customFormat="1" ht="12" x14ac:dyDescent="0.25"/>
    <row r="103" s="59" customFormat="1" ht="12" x14ac:dyDescent="0.25"/>
    <row r="104" s="59" customFormat="1" ht="12" x14ac:dyDescent="0.25"/>
    <row r="105" s="59" customFormat="1" ht="12" x14ac:dyDescent="0.25"/>
  </sheetData>
  <mergeCells count="42">
    <mergeCell ref="A7:I7"/>
    <mergeCell ref="A10:I10"/>
    <mergeCell ref="A11:I11"/>
    <mergeCell ref="A12:I12"/>
    <mergeCell ref="A59:I59"/>
    <mergeCell ref="B47:C47"/>
    <mergeCell ref="B49:C49"/>
    <mergeCell ref="B50:C50"/>
    <mergeCell ref="B51:C51"/>
    <mergeCell ref="B52:C52"/>
    <mergeCell ref="B53:C53"/>
    <mergeCell ref="B41:C41"/>
    <mergeCell ref="B42:C42"/>
    <mergeCell ref="B43:C43"/>
    <mergeCell ref="B44:C44"/>
    <mergeCell ref="B45:C45"/>
    <mergeCell ref="B35:C35"/>
    <mergeCell ref="B36:C36"/>
    <mergeCell ref="B38:C38"/>
    <mergeCell ref="B39:C39"/>
    <mergeCell ref="B40:C40"/>
    <mergeCell ref="B56:I56"/>
    <mergeCell ref="B57:I57"/>
    <mergeCell ref="B33:C33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B46:C46"/>
    <mergeCell ref="B34:C34"/>
    <mergeCell ref="B15:C17"/>
    <mergeCell ref="D15:H15"/>
    <mergeCell ref="I15:I16"/>
    <mergeCell ref="B19:C19"/>
    <mergeCell ref="B20:C20"/>
  </mergeCells>
  <printOptions horizontalCentered="1"/>
  <pageMargins left="0.51181102362204722" right="0.23622047244094491" top="0.55118110236220474" bottom="0.15748031496062992" header="0.31496062992125984" footer="0.15748031496062992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80"/>
  <sheetViews>
    <sheetView workbookViewId="0">
      <selection activeCell="B19" sqref="B19"/>
    </sheetView>
  </sheetViews>
  <sheetFormatPr baseColWidth="10" defaultRowHeight="14.25" x14ac:dyDescent="0.25"/>
  <cols>
    <col min="1" max="1" width="4.42578125" style="1" customWidth="1"/>
    <col min="2" max="2" width="34.140625" style="1" customWidth="1"/>
    <col min="3" max="3" width="12.7109375" style="1" customWidth="1"/>
    <col min="4" max="4" width="12.5703125" style="1" customWidth="1"/>
    <col min="5" max="6" width="13.85546875" style="1" customWidth="1"/>
    <col min="7" max="7" width="13" style="1" customWidth="1"/>
    <col min="8" max="8" width="12" style="1" customWidth="1"/>
    <col min="9" max="9" width="11.7109375" style="1" customWidth="1"/>
    <col min="10" max="11" width="13" style="1" customWidth="1"/>
    <col min="12" max="12" width="13.140625" style="1" customWidth="1"/>
    <col min="13" max="16384" width="11.42578125" style="1"/>
  </cols>
  <sheetData>
    <row r="7" spans="1:12" ht="18" x14ac:dyDescent="0.25">
      <c r="A7" s="126" t="s">
        <v>0</v>
      </c>
      <c r="B7" s="126"/>
      <c r="C7" s="126"/>
      <c r="D7" s="126"/>
      <c r="E7" s="126"/>
      <c r="F7" s="126"/>
      <c r="G7" s="126"/>
      <c r="H7" s="126"/>
      <c r="I7" s="126"/>
      <c r="J7" s="87"/>
      <c r="K7" s="87"/>
      <c r="L7" s="87"/>
    </row>
    <row r="10" spans="1:12" ht="15" x14ac:dyDescent="0.25">
      <c r="A10" s="127" t="s">
        <v>109</v>
      </c>
      <c r="B10" s="127"/>
      <c r="C10" s="127"/>
      <c r="D10" s="127"/>
      <c r="E10" s="127"/>
      <c r="F10" s="127"/>
      <c r="G10" s="127"/>
      <c r="H10" s="127"/>
      <c r="I10" s="127"/>
      <c r="J10" s="88"/>
      <c r="K10" s="88"/>
      <c r="L10" s="88"/>
    </row>
    <row r="11" spans="1:12" x14ac:dyDescent="0.25">
      <c r="A11" s="128" t="s">
        <v>107</v>
      </c>
      <c r="B11" s="128"/>
      <c r="C11" s="128"/>
      <c r="D11" s="128"/>
      <c r="E11" s="128"/>
      <c r="F11" s="128"/>
      <c r="G11" s="128"/>
      <c r="H11" s="128"/>
      <c r="I11" s="128"/>
    </row>
    <row r="12" spans="1:12" x14ac:dyDescent="0.25">
      <c r="A12" s="128" t="s">
        <v>112</v>
      </c>
      <c r="B12" s="128"/>
      <c r="C12" s="128"/>
      <c r="D12" s="128"/>
      <c r="E12" s="128"/>
      <c r="F12" s="128"/>
      <c r="G12" s="128"/>
      <c r="H12" s="128"/>
      <c r="I12" s="128"/>
    </row>
    <row r="13" spans="1:12" ht="8.25" customHeight="1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8.25" customHeight="1" x14ac:dyDescent="0.2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customFormat="1" ht="15" x14ac:dyDescent="0.25">
      <c r="B15" s="161" t="s">
        <v>3</v>
      </c>
      <c r="C15" s="162"/>
      <c r="D15" s="167" t="s">
        <v>68</v>
      </c>
      <c r="E15" s="168"/>
      <c r="F15" s="168"/>
      <c r="G15" s="168"/>
      <c r="H15" s="169"/>
      <c r="I15" s="170" t="s">
        <v>69</v>
      </c>
    </row>
    <row r="16" spans="1:12" customFormat="1" ht="24.75" x14ac:dyDescent="0.25">
      <c r="B16" s="163"/>
      <c r="C16" s="164"/>
      <c r="D16" s="106" t="s">
        <v>70</v>
      </c>
      <c r="E16" s="107" t="s">
        <v>71</v>
      </c>
      <c r="F16" s="106" t="s">
        <v>1</v>
      </c>
      <c r="G16" s="106" t="s">
        <v>2</v>
      </c>
      <c r="H16" s="106" t="s">
        <v>6</v>
      </c>
      <c r="I16" s="170"/>
    </row>
    <row r="17" spans="1:14" customFormat="1" ht="15" x14ac:dyDescent="0.25">
      <c r="B17" s="165"/>
      <c r="C17" s="166"/>
      <c r="D17" s="108">
        <v>1</v>
      </c>
      <c r="E17" s="108">
        <v>2</v>
      </c>
      <c r="F17" s="108" t="s">
        <v>72</v>
      </c>
      <c r="G17" s="108">
        <v>4</v>
      </c>
      <c r="H17" s="108">
        <v>5</v>
      </c>
      <c r="I17" s="108" t="s">
        <v>73</v>
      </c>
    </row>
    <row r="18" spans="1:14" customFormat="1" ht="15" x14ac:dyDescent="0.25">
      <c r="B18" s="93"/>
      <c r="C18" s="94"/>
      <c r="D18" s="95"/>
      <c r="E18" s="95"/>
      <c r="F18" s="95"/>
      <c r="G18" s="95"/>
      <c r="H18" s="95"/>
      <c r="I18" s="95"/>
    </row>
    <row r="19" spans="1:14" customFormat="1" ht="15" x14ac:dyDescent="0.25">
      <c r="B19" s="96" t="s">
        <v>110</v>
      </c>
      <c r="C19" s="97"/>
      <c r="D19" s="98">
        <v>121444711.17999999</v>
      </c>
      <c r="E19" s="98">
        <v>-223407.18</v>
      </c>
      <c r="F19" s="99">
        <f>D19+E19</f>
        <v>121221303.99999999</v>
      </c>
      <c r="G19" s="98">
        <f>'x capitulo'!H51</f>
        <v>80114151.379999995</v>
      </c>
      <c r="H19" s="98">
        <f>'x capitulo'!J51</f>
        <v>75229563.379999995</v>
      </c>
      <c r="I19" s="99">
        <f>F19-G19</f>
        <v>41107152.61999999</v>
      </c>
    </row>
    <row r="20" spans="1:14" customFormat="1" ht="15" x14ac:dyDescent="0.25">
      <c r="B20" s="109" t="s">
        <v>111</v>
      </c>
      <c r="C20" s="97"/>
      <c r="D20" s="98"/>
      <c r="E20" s="98"/>
      <c r="F20" s="99"/>
      <c r="G20" s="98"/>
      <c r="H20" s="98"/>
      <c r="I20" s="99"/>
    </row>
    <row r="21" spans="1:14" customFormat="1" ht="15" x14ac:dyDescent="0.25">
      <c r="B21" s="109"/>
      <c r="C21" s="110"/>
      <c r="D21" s="98"/>
      <c r="E21" s="98"/>
      <c r="F21" s="99"/>
      <c r="G21" s="98"/>
      <c r="H21" s="98"/>
      <c r="I21" s="99"/>
    </row>
    <row r="22" spans="1:14" customFormat="1" ht="15" x14ac:dyDescent="0.25">
      <c r="B22" s="96"/>
      <c r="C22" s="97"/>
      <c r="D22" s="98"/>
      <c r="E22" s="98"/>
      <c r="F22" s="99"/>
      <c r="G22" s="98"/>
      <c r="H22" s="98"/>
      <c r="I22" s="99"/>
    </row>
    <row r="23" spans="1:14" customFormat="1" ht="15" x14ac:dyDescent="0.25">
      <c r="B23" s="96"/>
      <c r="C23" s="97"/>
      <c r="D23" s="98"/>
      <c r="E23" s="98"/>
      <c r="F23" s="99"/>
      <c r="G23" s="98"/>
      <c r="H23" s="98"/>
      <c r="I23" s="99"/>
    </row>
    <row r="24" spans="1:14" customFormat="1" ht="15" x14ac:dyDescent="0.25">
      <c r="B24" s="96"/>
      <c r="C24" s="97"/>
      <c r="D24" s="98"/>
      <c r="E24" s="98"/>
      <c r="F24" s="99"/>
      <c r="G24" s="98"/>
      <c r="H24" s="98"/>
      <c r="I24" s="99"/>
    </row>
    <row r="25" spans="1:14" customFormat="1" ht="15" x14ac:dyDescent="0.25">
      <c r="B25" s="96"/>
      <c r="C25" s="97"/>
      <c r="D25" s="98"/>
      <c r="E25" s="98"/>
      <c r="F25" s="99"/>
      <c r="G25" s="98"/>
      <c r="H25" s="98"/>
      <c r="I25" s="99"/>
    </row>
    <row r="26" spans="1:14" customFormat="1" ht="15" x14ac:dyDescent="0.25">
      <c r="B26" s="96"/>
      <c r="C26" s="97"/>
      <c r="D26" s="98"/>
      <c r="E26" s="98"/>
      <c r="F26" s="99"/>
      <c r="G26" s="98"/>
      <c r="H26" s="98"/>
      <c r="I26" s="99"/>
    </row>
    <row r="27" spans="1:14" customFormat="1" ht="15" x14ac:dyDescent="0.25">
      <c r="B27" s="96"/>
      <c r="C27" s="97"/>
      <c r="D27" s="98"/>
      <c r="E27" s="98"/>
      <c r="F27" s="99"/>
      <c r="G27" s="98"/>
      <c r="H27" s="98"/>
      <c r="I27" s="99"/>
    </row>
    <row r="28" spans="1:14" customFormat="1" ht="15" x14ac:dyDescent="0.25">
      <c r="B28" s="96"/>
      <c r="C28" s="97"/>
      <c r="D28" s="98"/>
      <c r="E28" s="98"/>
      <c r="F28" s="99"/>
      <c r="G28" s="98"/>
      <c r="H28" s="98"/>
      <c r="I28" s="99"/>
    </row>
    <row r="29" spans="1:14" customFormat="1" ht="15" x14ac:dyDescent="0.25">
      <c r="B29" s="100"/>
      <c r="C29" s="101"/>
      <c r="D29" s="102"/>
      <c r="E29" s="102"/>
      <c r="F29" s="102"/>
      <c r="G29" s="102"/>
      <c r="H29" s="102"/>
      <c r="I29" s="102"/>
    </row>
    <row r="30" spans="1:14" customFormat="1" ht="24" x14ac:dyDescent="0.25">
      <c r="B30" s="103"/>
      <c r="C30" s="104" t="s">
        <v>106</v>
      </c>
      <c r="D30" s="105">
        <f t="shared" ref="D30:I30" si="0">SUM(D19:D28)</f>
        <v>121444711.17999999</v>
      </c>
      <c r="E30" s="105">
        <f t="shared" si="0"/>
        <v>-223407.18</v>
      </c>
      <c r="F30" s="105">
        <f t="shared" si="0"/>
        <v>121221303.99999999</v>
      </c>
      <c r="G30" s="105">
        <f t="shared" si="0"/>
        <v>80114151.379999995</v>
      </c>
      <c r="H30" s="105">
        <f t="shared" si="0"/>
        <v>75229563.379999995</v>
      </c>
      <c r="I30" s="105">
        <f t="shared" si="0"/>
        <v>41107152.61999999</v>
      </c>
    </row>
    <row r="31" spans="1:14" s="59" customFormat="1" ht="35.25" customHeight="1" x14ac:dyDescent="0.25">
      <c r="A31" s="59" t="s">
        <v>50</v>
      </c>
      <c r="B31" s="124" t="s">
        <v>114</v>
      </c>
      <c r="C31" s="124"/>
      <c r="D31" s="124"/>
      <c r="E31" s="124"/>
      <c r="F31" s="124"/>
      <c r="G31" s="124"/>
      <c r="H31" s="124"/>
      <c r="I31" s="124"/>
      <c r="J31" s="60"/>
      <c r="N31" s="60"/>
    </row>
    <row r="32" spans="1:14" s="59" customFormat="1" ht="15.75" customHeight="1" x14ac:dyDescent="0.25">
      <c r="B32" s="125" t="s">
        <v>113</v>
      </c>
      <c r="C32" s="125"/>
      <c r="D32" s="125"/>
      <c r="E32" s="125"/>
      <c r="F32" s="125"/>
      <c r="G32" s="125"/>
      <c r="H32" s="125"/>
      <c r="I32" s="125"/>
      <c r="J32" s="60"/>
      <c r="N32" s="60"/>
    </row>
    <row r="33" spans="1:12" s="59" customFormat="1" ht="13.5" customHeight="1" x14ac:dyDescent="0.25"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</row>
    <row r="34" spans="1:12" s="59" customFormat="1" ht="13.5" customHeight="1" x14ac:dyDescent="0.25">
      <c r="A34" s="114" t="s">
        <v>56</v>
      </c>
      <c r="B34" s="114"/>
      <c r="C34" s="114"/>
      <c r="D34" s="114"/>
      <c r="E34" s="114"/>
      <c r="F34" s="114"/>
      <c r="G34" s="114"/>
      <c r="H34" s="114"/>
      <c r="I34" s="114"/>
      <c r="J34" s="92"/>
      <c r="K34" s="92"/>
      <c r="L34" s="92"/>
    </row>
    <row r="35" spans="1:12" s="59" customFormat="1" ht="13.5" customHeight="1" x14ac:dyDescent="0.25">
      <c r="B35" s="66"/>
      <c r="C35" s="66"/>
      <c r="D35" s="66"/>
      <c r="E35" s="66"/>
      <c r="F35" s="66"/>
      <c r="G35" s="66"/>
      <c r="H35" s="46"/>
      <c r="I35" s="46"/>
      <c r="J35" s="66"/>
      <c r="K35" s="66"/>
      <c r="L35" s="66"/>
    </row>
    <row r="36" spans="1:12" s="59" customFormat="1" ht="13.5" customHeight="1" x14ac:dyDescent="0.25">
      <c r="B36" s="66"/>
      <c r="C36" s="66"/>
      <c r="D36" s="66"/>
      <c r="E36" s="66"/>
      <c r="F36" s="66"/>
      <c r="G36" s="66"/>
      <c r="H36" s="46"/>
      <c r="I36" s="46"/>
      <c r="J36" s="66"/>
      <c r="K36" s="66"/>
      <c r="L36" s="66"/>
    </row>
    <row r="37" spans="1:12" s="59" customFormat="1" ht="13.5" customHeight="1" x14ac:dyDescent="0.25">
      <c r="B37" s="66"/>
      <c r="C37" s="66"/>
      <c r="D37" s="66"/>
      <c r="E37" s="66"/>
      <c r="F37" s="66"/>
      <c r="G37" s="66"/>
      <c r="H37" s="46"/>
      <c r="I37" s="46"/>
      <c r="J37" s="66"/>
      <c r="K37" s="66"/>
      <c r="L37" s="66"/>
    </row>
    <row r="38" spans="1:12" s="59" customFormat="1" ht="13.5" customHeight="1" x14ac:dyDescent="0.25">
      <c r="B38" s="66"/>
      <c r="C38" s="66"/>
      <c r="D38" s="66"/>
      <c r="E38" s="66"/>
      <c r="F38" s="66"/>
      <c r="G38" s="66"/>
      <c r="H38" s="46"/>
      <c r="I38" s="46"/>
      <c r="J38" s="66"/>
      <c r="K38" s="66"/>
      <c r="L38" s="66"/>
    </row>
    <row r="39" spans="1:12" s="59" customFormat="1" ht="13.5" customHeight="1" x14ac:dyDescent="0.25">
      <c r="B39" s="66"/>
      <c r="C39" s="66"/>
      <c r="D39" s="66"/>
      <c r="E39" s="66"/>
      <c r="F39" s="66"/>
      <c r="G39" s="66"/>
      <c r="H39" s="46"/>
      <c r="I39" s="46"/>
      <c r="J39" s="66"/>
      <c r="K39" s="66"/>
      <c r="L39" s="66"/>
    </row>
    <row r="40" spans="1:12" s="59" customFormat="1" ht="13.5" customHeight="1" x14ac:dyDescent="0.25">
      <c r="B40" s="66"/>
      <c r="C40" s="66"/>
      <c r="D40" s="66"/>
      <c r="E40" s="66"/>
      <c r="F40" s="66"/>
      <c r="G40" s="66"/>
      <c r="H40" s="46"/>
      <c r="I40" s="46"/>
      <c r="J40" s="66"/>
      <c r="K40" s="66"/>
      <c r="L40" s="66"/>
    </row>
    <row r="41" spans="1:12" s="59" customFormat="1" ht="12" x14ac:dyDescent="0.25"/>
    <row r="42" spans="1:12" s="59" customFormat="1" ht="12" x14ac:dyDescent="0.25"/>
    <row r="43" spans="1:12" s="59" customFormat="1" ht="12" x14ac:dyDescent="0.25"/>
    <row r="44" spans="1:12" s="59" customFormat="1" ht="12" x14ac:dyDescent="0.25"/>
    <row r="45" spans="1:12" s="59" customFormat="1" ht="12" x14ac:dyDescent="0.25"/>
    <row r="46" spans="1:12" s="59" customFormat="1" ht="12" x14ac:dyDescent="0.25"/>
    <row r="47" spans="1:12" s="59" customFormat="1" ht="12" x14ac:dyDescent="0.25"/>
    <row r="48" spans="1:12" s="59" customFormat="1" ht="12" x14ac:dyDescent="0.25"/>
    <row r="49" s="59" customFormat="1" ht="12" x14ac:dyDescent="0.25"/>
    <row r="50" s="59" customFormat="1" ht="12" x14ac:dyDescent="0.25"/>
    <row r="51" s="59" customFormat="1" ht="12" x14ac:dyDescent="0.25"/>
    <row r="52" s="59" customFormat="1" ht="12" x14ac:dyDescent="0.25"/>
    <row r="53" s="59" customFormat="1" ht="12" x14ac:dyDescent="0.25"/>
    <row r="54" s="59" customFormat="1" ht="12" x14ac:dyDescent="0.25"/>
    <row r="55" s="59" customFormat="1" ht="12" x14ac:dyDescent="0.25"/>
    <row r="56" s="59" customFormat="1" ht="12" x14ac:dyDescent="0.25"/>
    <row r="57" s="59" customFormat="1" ht="12" x14ac:dyDescent="0.25"/>
    <row r="58" s="59" customFormat="1" ht="12" x14ac:dyDescent="0.25"/>
    <row r="59" s="59" customFormat="1" ht="12" x14ac:dyDescent="0.25"/>
    <row r="60" s="59" customFormat="1" ht="12" x14ac:dyDescent="0.25"/>
    <row r="61" s="59" customFormat="1" ht="12" x14ac:dyDescent="0.25"/>
    <row r="62" s="59" customFormat="1" ht="12" x14ac:dyDescent="0.25"/>
    <row r="63" s="59" customFormat="1" ht="12" x14ac:dyDescent="0.25"/>
    <row r="64" s="59" customFormat="1" ht="12" x14ac:dyDescent="0.25"/>
    <row r="65" s="59" customFormat="1" ht="12" x14ac:dyDescent="0.25"/>
    <row r="66" s="59" customFormat="1" ht="12" x14ac:dyDescent="0.25"/>
    <row r="67" s="59" customFormat="1" ht="12" x14ac:dyDescent="0.25"/>
    <row r="68" s="59" customFormat="1" ht="12" x14ac:dyDescent="0.25"/>
    <row r="69" s="59" customFormat="1" ht="12" x14ac:dyDescent="0.25"/>
    <row r="70" s="59" customFormat="1" ht="12" x14ac:dyDescent="0.25"/>
    <row r="71" s="59" customFormat="1" ht="12" x14ac:dyDescent="0.25"/>
    <row r="72" s="59" customFormat="1" ht="12" x14ac:dyDescent="0.25"/>
    <row r="73" s="59" customFormat="1" ht="12" x14ac:dyDescent="0.25"/>
    <row r="74" s="59" customFormat="1" ht="12" x14ac:dyDescent="0.25"/>
    <row r="75" s="59" customFormat="1" ht="12" x14ac:dyDescent="0.25"/>
    <row r="76" s="59" customFormat="1" ht="12" x14ac:dyDescent="0.25"/>
    <row r="77" s="59" customFormat="1" ht="12" x14ac:dyDescent="0.25"/>
    <row r="78" s="59" customFormat="1" ht="12" x14ac:dyDescent="0.25"/>
    <row r="79" s="59" customFormat="1" ht="12" x14ac:dyDescent="0.25"/>
    <row r="80" s="59" customFormat="1" ht="12" x14ac:dyDescent="0.25"/>
  </sheetData>
  <mergeCells count="10">
    <mergeCell ref="A34:I34"/>
    <mergeCell ref="B15:C17"/>
    <mergeCell ref="D15:H15"/>
    <mergeCell ref="I15:I16"/>
    <mergeCell ref="B32:I32"/>
    <mergeCell ref="A7:I7"/>
    <mergeCell ref="A10:I10"/>
    <mergeCell ref="A11:I11"/>
    <mergeCell ref="A12:I12"/>
    <mergeCell ref="B31:I31"/>
  </mergeCells>
  <printOptions horizontalCentered="1"/>
  <pageMargins left="0.51181102362204722" right="0.23622047244094491" top="0.56999999999999995" bottom="0.15748031496062992" header="0.31496062992125984" footer="0.15748031496062992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"/>
  <sheetViews>
    <sheetView workbookViewId="0">
      <selection activeCell="E29" sqref="E29"/>
    </sheetView>
  </sheetViews>
  <sheetFormatPr baseColWidth="10" defaultRowHeight="15" x14ac:dyDescent="0.25"/>
  <cols>
    <col min="3" max="3" width="11.42578125" style="27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x capitulo</vt:lpstr>
      <vt:lpstr>x objeto del gasto</vt:lpstr>
      <vt:lpstr>x clasif econ</vt:lpstr>
      <vt:lpstr>x clasif func</vt:lpstr>
      <vt:lpstr>x clasif admtva</vt:lpstr>
      <vt:lpstr>Hoja1</vt:lpstr>
      <vt:lpstr>'x capitulo'!Área_de_impresión</vt:lpstr>
      <vt:lpstr>'x clasif admtva'!Área_de_impresión</vt:lpstr>
      <vt:lpstr>'x clasif econ'!Área_de_impresión</vt:lpstr>
      <vt:lpstr>'x clasif func'!Área_de_impresión</vt:lpstr>
      <vt:lpstr>'x objeto del gasto'!Área_de_impresión</vt:lpstr>
      <vt:lpstr>'x capitulo'!Títulos_a_imprimir</vt:lpstr>
      <vt:lpstr>'x clasif admtva'!Títulos_a_imprimir</vt:lpstr>
      <vt:lpstr>'x clasif econ'!Títulos_a_imprimir</vt:lpstr>
      <vt:lpstr>'x objeto del gasto'!Títulos_a_imprimir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Aguayo Hdz</dc:creator>
  <cp:lastModifiedBy>Presupuestos</cp:lastModifiedBy>
  <cp:lastPrinted>2016-10-06T15:32:34Z</cp:lastPrinted>
  <dcterms:created xsi:type="dcterms:W3CDTF">2010-10-28T22:18:35Z</dcterms:created>
  <dcterms:modified xsi:type="dcterms:W3CDTF">2016-10-06T17:51:04Z</dcterms:modified>
</cp:coreProperties>
</file>